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kahane\Desktop\"/>
    </mc:Choice>
  </mc:AlternateContent>
  <xr:revisionPtr revIDLastSave="0" documentId="8_{22529133-868F-4EF0-805D-F3D67230778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Effort Converter" sheetId="19" r:id="rId1"/>
    <sheet name="Rates" sheetId="9" r:id="rId2"/>
    <sheet name="YR 1" sheetId="1" r:id="rId3"/>
    <sheet name="COST SHARE YR 1" sheetId="23" r:id="rId4"/>
    <sheet name="YR 2" sheetId="13" r:id="rId5"/>
    <sheet name="COST SHARE YR 2" sheetId="21" r:id="rId6"/>
    <sheet name="YR 3" sheetId="15" r:id="rId7"/>
    <sheet name="COST SHARE YR 3" sheetId="24" r:id="rId8"/>
    <sheet name="YR 4" sheetId="17" r:id="rId9"/>
    <sheet name="COST SHARE YR 4" sheetId="25" r:id="rId10"/>
    <sheet name="YR 5" sheetId="18" r:id="rId11"/>
    <sheet name="COST SHARE YR 5" sheetId="26" r:id="rId12"/>
    <sheet name="SUM OF 5 YRS" sheetId="4" r:id="rId13"/>
  </sheets>
  <definedNames>
    <definedName name="Modules">Rates!$L$2:$L$11</definedName>
    <definedName name="_xlnm.Print_Area" localSheetId="3">'COST SHARE YR 1'!$O$13:$R$32</definedName>
    <definedName name="_xlnm.Print_Area" localSheetId="5">'COST SHARE YR 2'!$A$1:$M$75</definedName>
    <definedName name="_xlnm.Print_Area" localSheetId="7">'COST SHARE YR 3'!$A$1:$M$75</definedName>
    <definedName name="_xlnm.Print_Area" localSheetId="9">'COST SHARE YR 4'!$A$1:$M$75</definedName>
    <definedName name="_xlnm.Print_Area" localSheetId="11">'COST SHARE YR 5'!$A$1:$M$75</definedName>
    <definedName name="_xlnm.Print_Area" localSheetId="12">'SUM OF 5 YRS'!$A$1:$K$77</definedName>
    <definedName name="_xlnm.Print_Area" localSheetId="2">'YR 1'!$O$13:$R$32</definedName>
    <definedName name="_xlnm.Print_Area" localSheetId="4">'YR 2'!$A$1:$M$75</definedName>
    <definedName name="_xlnm.Print_Area" localSheetId="6">'YR 3'!$A$1:$M$75</definedName>
    <definedName name="_xlnm.Print_Area" localSheetId="8">'YR 4'!$A$1:$M$75</definedName>
    <definedName name="_xlnm.Print_Area" localSheetId="10">'YR 5'!$A$1:$M$75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9" l="1"/>
  <c r="T46" i="4" l="1"/>
  <c r="T58" i="4"/>
  <c r="U64" i="26"/>
  <c r="U64" i="18"/>
  <c r="U64" i="25"/>
  <c r="U65" i="17"/>
  <c r="U64" i="24"/>
  <c r="U65" i="15"/>
  <c r="U64" i="21"/>
  <c r="U64" i="13"/>
  <c r="U65" i="23"/>
  <c r="O57" i="4"/>
  <c r="K67" i="26" l="1"/>
  <c r="K67" i="25"/>
  <c r="K67" i="24"/>
  <c r="K67" i="21"/>
  <c r="K67" i="23" l="1"/>
  <c r="P44" i="4" l="1"/>
  <c r="P45" i="4"/>
  <c r="Q45" i="4"/>
  <c r="R45" i="4"/>
  <c r="S45" i="4"/>
  <c r="O45" i="4"/>
  <c r="Q44" i="4"/>
  <c r="R44" i="4"/>
  <c r="S44" i="4"/>
  <c r="O44" i="4"/>
  <c r="P43" i="4"/>
  <c r="Q43" i="4"/>
  <c r="R43" i="4"/>
  <c r="S43" i="4"/>
  <c r="O43" i="4"/>
  <c r="P42" i="4"/>
  <c r="Q42" i="4"/>
  <c r="R42" i="4"/>
  <c r="S42" i="4"/>
  <c r="O42" i="4"/>
  <c r="S46" i="4" l="1"/>
  <c r="R46" i="4"/>
  <c r="Q46" i="4"/>
  <c r="O46" i="4"/>
  <c r="P46" i="4"/>
  <c r="K67" i="18"/>
  <c r="K67" i="17"/>
  <c r="K67" i="15" l="1"/>
  <c r="T61" i="26" l="1"/>
  <c r="Q61" i="25"/>
  <c r="Q61" i="26" s="1"/>
  <c r="R61" i="25"/>
  <c r="R61" i="26" s="1"/>
  <c r="S61" i="25"/>
  <c r="S61" i="26" s="1"/>
  <c r="T61" i="25"/>
  <c r="P61" i="25"/>
  <c r="P61" i="26" s="1"/>
  <c r="Q60" i="25"/>
  <c r="Q60" i="26" s="1"/>
  <c r="R60" i="25"/>
  <c r="R60" i="26" s="1"/>
  <c r="S60" i="25"/>
  <c r="S60" i="26" s="1"/>
  <c r="T60" i="25"/>
  <c r="T60" i="26" s="1"/>
  <c r="P60" i="25"/>
  <c r="P60" i="26" s="1"/>
  <c r="Q61" i="24"/>
  <c r="R61" i="24"/>
  <c r="S61" i="24"/>
  <c r="T61" i="24"/>
  <c r="P61" i="24"/>
  <c r="Q60" i="24"/>
  <c r="R60" i="24"/>
  <c r="S60" i="24"/>
  <c r="T60" i="24"/>
  <c r="P60" i="24"/>
  <c r="Q60" i="21" l="1"/>
  <c r="R60" i="21"/>
  <c r="S60" i="21"/>
  <c r="T60" i="21"/>
  <c r="Q61" i="21"/>
  <c r="R61" i="21"/>
  <c r="S61" i="21"/>
  <c r="T61" i="21"/>
  <c r="P60" i="21"/>
  <c r="P61" i="21"/>
  <c r="S54" i="4" l="1"/>
  <c r="R54" i="4"/>
  <c r="Q54" i="4"/>
  <c r="P54" i="4"/>
  <c r="O54" i="4"/>
  <c r="S55" i="4"/>
  <c r="R55" i="4"/>
  <c r="Q55" i="4"/>
  <c r="P55" i="4"/>
  <c r="O55" i="4"/>
  <c r="L60" i="18" l="1"/>
  <c r="L61" i="18"/>
  <c r="L62" i="18"/>
  <c r="L66" i="18"/>
  <c r="L59" i="18"/>
  <c r="L54" i="18"/>
  <c r="L55" i="18"/>
  <c r="L56" i="18"/>
  <c r="L57" i="18"/>
  <c r="L53" i="18"/>
  <c r="L51" i="18"/>
  <c r="L49" i="18"/>
  <c r="L48" i="18"/>
  <c r="L35" i="18"/>
  <c r="L36" i="18"/>
  <c r="D71" i="26"/>
  <c r="L67" i="18"/>
  <c r="T64" i="26"/>
  <c r="S64" i="26"/>
  <c r="R64" i="26"/>
  <c r="Q64" i="26"/>
  <c r="P64" i="26"/>
  <c r="U63" i="26"/>
  <c r="U62" i="26"/>
  <c r="K57" i="26"/>
  <c r="P54" i="26"/>
  <c r="K51" i="26"/>
  <c r="O49" i="26"/>
  <c r="O48" i="26"/>
  <c r="O47" i="26"/>
  <c r="K47" i="26"/>
  <c r="L47" i="18" s="1"/>
  <c r="O46" i="26"/>
  <c r="K36" i="26"/>
  <c r="K35" i="26"/>
  <c r="P53" i="26" s="1"/>
  <c r="J29" i="26"/>
  <c r="I29" i="26"/>
  <c r="H29" i="26"/>
  <c r="R24" i="26"/>
  <c r="R23" i="26"/>
  <c r="R22" i="26"/>
  <c r="R21" i="26"/>
  <c r="R20" i="26"/>
  <c r="R19" i="26"/>
  <c r="R18" i="26"/>
  <c r="R17" i="26"/>
  <c r="R16" i="26"/>
  <c r="R15" i="26"/>
  <c r="K8" i="26"/>
  <c r="L60" i="17"/>
  <c r="L61" i="17"/>
  <c r="L62" i="17"/>
  <c r="L66" i="17"/>
  <c r="L59" i="17"/>
  <c r="L54" i="17"/>
  <c r="L55" i="17"/>
  <c r="L56" i="17"/>
  <c r="L53" i="17"/>
  <c r="L49" i="17"/>
  <c r="L48" i="17"/>
  <c r="D71" i="25"/>
  <c r="L67" i="17"/>
  <c r="T64" i="25"/>
  <c r="S64" i="25"/>
  <c r="R64" i="25"/>
  <c r="Q64" i="25"/>
  <c r="P64" i="25"/>
  <c r="U63" i="25"/>
  <c r="U62" i="25"/>
  <c r="K57" i="25"/>
  <c r="L57" i="17" s="1"/>
  <c r="K51" i="25"/>
  <c r="L51" i="17" s="1"/>
  <c r="O49" i="25"/>
  <c r="O48" i="25"/>
  <c r="O47" i="25"/>
  <c r="K47" i="25"/>
  <c r="L47" i="17" s="1"/>
  <c r="O46" i="25"/>
  <c r="K36" i="25"/>
  <c r="L36" i="17" s="1"/>
  <c r="K35" i="25"/>
  <c r="P53" i="25" s="1"/>
  <c r="J29" i="25"/>
  <c r="I29" i="25"/>
  <c r="H29" i="25"/>
  <c r="R24" i="25"/>
  <c r="R23" i="25"/>
  <c r="R22" i="25"/>
  <c r="R21" i="25"/>
  <c r="R20" i="25"/>
  <c r="R19" i="25"/>
  <c r="R18" i="25"/>
  <c r="R17" i="25"/>
  <c r="R16" i="25"/>
  <c r="R15" i="25"/>
  <c r="K8" i="25"/>
  <c r="L60" i="15"/>
  <c r="L61" i="15"/>
  <c r="L62" i="15"/>
  <c r="L66" i="15"/>
  <c r="L59" i="15"/>
  <c r="L57" i="15"/>
  <c r="L54" i="15"/>
  <c r="L55" i="15"/>
  <c r="L56" i="15"/>
  <c r="L53" i="15"/>
  <c r="L51" i="15"/>
  <c r="L49" i="15"/>
  <c r="L48" i="15"/>
  <c r="L35" i="15"/>
  <c r="L36" i="15"/>
  <c r="D16" i="23"/>
  <c r="D17" i="23"/>
  <c r="D18" i="23"/>
  <c r="D11" i="23"/>
  <c r="Q25" i="23"/>
  <c r="Q26" i="23"/>
  <c r="Q27" i="23"/>
  <c r="Q28" i="23"/>
  <c r="Q29" i="23"/>
  <c r="Q30" i="23"/>
  <c r="Q31" i="23"/>
  <c r="Q32" i="23"/>
  <c r="Q15" i="21"/>
  <c r="D11" i="21"/>
  <c r="D71" i="24"/>
  <c r="L67" i="15"/>
  <c r="T64" i="24"/>
  <c r="S64" i="24"/>
  <c r="R64" i="24"/>
  <c r="Q64" i="24"/>
  <c r="P64" i="24"/>
  <c r="U63" i="24"/>
  <c r="U62" i="24"/>
  <c r="K57" i="24"/>
  <c r="P54" i="24"/>
  <c r="K51" i="24"/>
  <c r="O49" i="24"/>
  <c r="O48" i="24"/>
  <c r="O47" i="24"/>
  <c r="K47" i="24"/>
  <c r="L47" i="15" s="1"/>
  <c r="O46" i="24"/>
  <c r="K36" i="24"/>
  <c r="K35" i="24"/>
  <c r="P53" i="24" s="1"/>
  <c r="J29" i="24"/>
  <c r="I29" i="24"/>
  <c r="H29" i="24"/>
  <c r="R24" i="24"/>
  <c r="R23" i="24"/>
  <c r="R22" i="24"/>
  <c r="R21" i="24"/>
  <c r="R20" i="24"/>
  <c r="R19" i="24"/>
  <c r="R18" i="24"/>
  <c r="R17" i="24"/>
  <c r="R16" i="24"/>
  <c r="R15" i="24"/>
  <c r="K8" i="24"/>
  <c r="U61" i="26" l="1"/>
  <c r="U61" i="25"/>
  <c r="U61" i="24"/>
  <c r="P54" i="25"/>
  <c r="L35" i="17"/>
  <c r="L60" i="1"/>
  <c r="L62" i="4" s="1"/>
  <c r="L61" i="1"/>
  <c r="L63" i="4" s="1"/>
  <c r="L62" i="1"/>
  <c r="L64" i="4" s="1"/>
  <c r="L66" i="1"/>
  <c r="L68" i="4" s="1"/>
  <c r="L67" i="1"/>
  <c r="L59" i="1"/>
  <c r="L54" i="1"/>
  <c r="L56" i="4" s="1"/>
  <c r="L55" i="1"/>
  <c r="L57" i="4" s="1"/>
  <c r="L56" i="1"/>
  <c r="L58" i="4" s="1"/>
  <c r="L57" i="1"/>
  <c r="L53" i="1"/>
  <c r="L55" i="4" s="1"/>
  <c r="L51" i="1"/>
  <c r="L49" i="1"/>
  <c r="L51" i="4" s="1"/>
  <c r="L48" i="1"/>
  <c r="L50" i="4" s="1"/>
  <c r="L35" i="1"/>
  <c r="L35" i="4" s="1"/>
  <c r="L36" i="1"/>
  <c r="L36" i="4" s="1"/>
  <c r="K47" i="23"/>
  <c r="L47" i="1" s="1"/>
  <c r="D24" i="23"/>
  <c r="O24" i="23" s="1"/>
  <c r="R16" i="23"/>
  <c r="R17" i="23"/>
  <c r="R18" i="23"/>
  <c r="R19" i="23"/>
  <c r="R20" i="23"/>
  <c r="R21" i="23"/>
  <c r="R22" i="23"/>
  <c r="R23" i="23"/>
  <c r="P23" i="23" s="1"/>
  <c r="K23" i="23" s="1"/>
  <c r="L23" i="1" s="1"/>
  <c r="R24" i="23"/>
  <c r="Q16" i="23"/>
  <c r="Q17" i="23"/>
  <c r="Q18" i="23"/>
  <c r="P18" i="23" s="1"/>
  <c r="K18" i="23" s="1"/>
  <c r="L18" i="1" s="1"/>
  <c r="Q19" i="23"/>
  <c r="Q20" i="23"/>
  <c r="Q21" i="23"/>
  <c r="Q22" i="23"/>
  <c r="Q23" i="23"/>
  <c r="Q24" i="23"/>
  <c r="R15" i="23"/>
  <c r="Q15" i="23"/>
  <c r="O18" i="23"/>
  <c r="D19" i="23"/>
  <c r="O40" i="23" s="1"/>
  <c r="D20" i="23"/>
  <c r="O20" i="23" s="1"/>
  <c r="D21" i="23"/>
  <c r="O42" i="23" s="1"/>
  <c r="D22" i="23"/>
  <c r="D23" i="23"/>
  <c r="O16" i="23"/>
  <c r="D15" i="23"/>
  <c r="D71" i="23"/>
  <c r="T65" i="23"/>
  <c r="T67" i="23" s="1"/>
  <c r="S65" i="23"/>
  <c r="S67" i="23" s="1"/>
  <c r="R65" i="23"/>
  <c r="R67" i="23" s="1"/>
  <c r="Q65" i="23"/>
  <c r="Q67" i="23" s="1"/>
  <c r="P65" i="23"/>
  <c r="P67" i="23" s="1"/>
  <c r="U64" i="23"/>
  <c r="U63" i="23"/>
  <c r="K57" i="23"/>
  <c r="K51" i="23"/>
  <c r="O44" i="23"/>
  <c r="O43" i="23"/>
  <c r="O38" i="23"/>
  <c r="K37" i="23"/>
  <c r="P55" i="23" s="1"/>
  <c r="K36" i="23"/>
  <c r="P54" i="23" s="1"/>
  <c r="K35" i="23"/>
  <c r="P53" i="23" s="1"/>
  <c r="F34" i="23"/>
  <c r="K34" i="23" s="1"/>
  <c r="P52" i="23" s="1"/>
  <c r="P32" i="23"/>
  <c r="P31" i="23"/>
  <c r="P30" i="23"/>
  <c r="K33" i="23" s="1"/>
  <c r="P51" i="23" s="1"/>
  <c r="P29" i="23"/>
  <c r="K32" i="23" s="1"/>
  <c r="P50" i="23" s="1"/>
  <c r="J29" i="23"/>
  <c r="I29" i="23"/>
  <c r="H29" i="23"/>
  <c r="P28" i="23"/>
  <c r="K28" i="23" s="1"/>
  <c r="L28" i="1" s="1"/>
  <c r="O28" i="23"/>
  <c r="O49" i="23" s="1"/>
  <c r="P27" i="23"/>
  <c r="P48" i="23" s="1"/>
  <c r="O27" i="23"/>
  <c r="O48" i="23" s="1"/>
  <c r="P26" i="23"/>
  <c r="K26" i="23" s="1"/>
  <c r="L26" i="1" s="1"/>
  <c r="O26" i="23"/>
  <c r="O47" i="23" s="1"/>
  <c r="P25" i="23"/>
  <c r="K25" i="23" s="1"/>
  <c r="L25" i="1" s="1"/>
  <c r="O25" i="23"/>
  <c r="O46" i="23" s="1"/>
  <c r="P24" i="23"/>
  <c r="K24" i="23" s="1"/>
  <c r="L24" i="1" s="1"/>
  <c r="O23" i="23"/>
  <c r="O22" i="23"/>
  <c r="P21" i="23"/>
  <c r="K21" i="23" s="1"/>
  <c r="L21" i="1" s="1"/>
  <c r="O21" i="23"/>
  <c r="P20" i="23"/>
  <c r="K20" i="23" s="1"/>
  <c r="L20" i="1" s="1"/>
  <c r="O19" i="23"/>
  <c r="P17" i="23"/>
  <c r="K17" i="23" s="1"/>
  <c r="L17" i="1" s="1"/>
  <c r="O17" i="23"/>
  <c r="P16" i="23"/>
  <c r="K16" i="23" s="1"/>
  <c r="L16" i="1" s="1"/>
  <c r="T68" i="23" l="1"/>
  <c r="L53" i="4"/>
  <c r="L59" i="4"/>
  <c r="P22" i="23"/>
  <c r="K22" i="23" s="1"/>
  <c r="L22" i="1" s="1"/>
  <c r="O45" i="23"/>
  <c r="P47" i="23"/>
  <c r="L34" i="1"/>
  <c r="L32" i="1"/>
  <c r="L37" i="1"/>
  <c r="L33" i="1"/>
  <c r="P46" i="23"/>
  <c r="P19" i="23"/>
  <c r="P40" i="23" s="1"/>
  <c r="K19" i="23"/>
  <c r="L19" i="1" s="1"/>
  <c r="P44" i="23"/>
  <c r="P38" i="23"/>
  <c r="P42" i="23"/>
  <c r="P39" i="23"/>
  <c r="P37" i="23"/>
  <c r="P15" i="23"/>
  <c r="K15" i="23" s="1"/>
  <c r="L15" i="1" s="1"/>
  <c r="P36" i="23"/>
  <c r="O39" i="23"/>
  <c r="O37" i="23"/>
  <c r="O41" i="23"/>
  <c r="O36" i="23"/>
  <c r="O15" i="23"/>
  <c r="R68" i="23"/>
  <c r="P68" i="23"/>
  <c r="P69" i="23" s="1"/>
  <c r="T69" i="23"/>
  <c r="Q68" i="23"/>
  <c r="P41" i="23"/>
  <c r="P43" i="23"/>
  <c r="P45" i="23"/>
  <c r="P49" i="23"/>
  <c r="U62" i="23"/>
  <c r="K27" i="23"/>
  <c r="L27" i="1" s="1"/>
  <c r="L60" i="13"/>
  <c r="L61" i="13"/>
  <c r="L62" i="13"/>
  <c r="L66" i="13"/>
  <c r="L59" i="13"/>
  <c r="L61" i="4" s="1"/>
  <c r="L57" i="13"/>
  <c r="L54" i="13"/>
  <c r="L55" i="13"/>
  <c r="L56" i="13"/>
  <c r="L53" i="13"/>
  <c r="L51" i="13"/>
  <c r="L49" i="13"/>
  <c r="L48" i="13"/>
  <c r="L35" i="13"/>
  <c r="L36" i="13"/>
  <c r="D71" i="21"/>
  <c r="L67" i="13"/>
  <c r="L69" i="4" s="1"/>
  <c r="T64" i="21"/>
  <c r="T66" i="21" s="1"/>
  <c r="T66" i="24" s="1"/>
  <c r="S64" i="21"/>
  <c r="S66" i="21" s="1"/>
  <c r="R64" i="21"/>
  <c r="R66" i="21" s="1"/>
  <c r="Q64" i="21"/>
  <c r="Q66" i="21" s="1"/>
  <c r="P64" i="21"/>
  <c r="P66" i="21" s="1"/>
  <c r="U63" i="21"/>
  <c r="U62" i="21"/>
  <c r="K57" i="21"/>
  <c r="P54" i="21"/>
  <c r="K51" i="21"/>
  <c r="O49" i="21"/>
  <c r="O48" i="21"/>
  <c r="O47" i="21"/>
  <c r="K47" i="21"/>
  <c r="L47" i="13" s="1"/>
  <c r="L49" i="4" s="1"/>
  <c r="O46" i="21"/>
  <c r="O36" i="21"/>
  <c r="K36" i="21"/>
  <c r="K35" i="21"/>
  <c r="P53" i="21" s="1"/>
  <c r="Q32" i="21"/>
  <c r="P32" i="21" s="1"/>
  <c r="K37" i="21" s="1"/>
  <c r="P55" i="21" s="1"/>
  <c r="Q31" i="21"/>
  <c r="F34" i="21" s="1"/>
  <c r="K34" i="21" s="1"/>
  <c r="Q30" i="21"/>
  <c r="P30" i="21" s="1"/>
  <c r="K33" i="21" s="1"/>
  <c r="Q29" i="21"/>
  <c r="P29" i="21" s="1"/>
  <c r="K32" i="21" s="1"/>
  <c r="J29" i="21"/>
  <c r="I29" i="21"/>
  <c r="H29" i="21"/>
  <c r="Q28" i="21"/>
  <c r="P28" i="21"/>
  <c r="K28" i="21" s="1"/>
  <c r="L28" i="13" s="1"/>
  <c r="Q27" i="21"/>
  <c r="P27" i="21" s="1"/>
  <c r="Q26" i="21"/>
  <c r="P26" i="21" s="1"/>
  <c r="K26" i="21" s="1"/>
  <c r="L26" i="13" s="1"/>
  <c r="Q25" i="21"/>
  <c r="P25" i="21" s="1"/>
  <c r="R24" i="21"/>
  <c r="Q24" i="21"/>
  <c r="R23" i="21"/>
  <c r="Q23" i="21"/>
  <c r="R22" i="21"/>
  <c r="Q22" i="21"/>
  <c r="P22" i="21" s="1"/>
  <c r="K22" i="21" s="1"/>
  <c r="L22" i="13" s="1"/>
  <c r="R21" i="21"/>
  <c r="Q21" i="21"/>
  <c r="P21" i="21" s="1"/>
  <c r="K21" i="21" s="1"/>
  <c r="L21" i="13" s="1"/>
  <c r="R20" i="21"/>
  <c r="Q20" i="21"/>
  <c r="R19" i="21"/>
  <c r="Q19" i="21"/>
  <c r="R18" i="21"/>
  <c r="Q18" i="21"/>
  <c r="P18" i="21" s="1"/>
  <c r="R17" i="21"/>
  <c r="Q17" i="21"/>
  <c r="P17" i="21" s="1"/>
  <c r="K17" i="21" s="1"/>
  <c r="L17" i="13" s="1"/>
  <c r="R16" i="21"/>
  <c r="Q16" i="21"/>
  <c r="R15" i="21"/>
  <c r="P15" i="21" s="1"/>
  <c r="K15" i="21" s="1"/>
  <c r="L15" i="13" s="1"/>
  <c r="D15" i="21"/>
  <c r="O15" i="21" s="1"/>
  <c r="K8" i="21"/>
  <c r="U61" i="21" l="1"/>
  <c r="T66" i="25"/>
  <c r="T66" i="26" s="1"/>
  <c r="S66" i="24"/>
  <c r="S66" i="25" s="1"/>
  <c r="R66" i="24"/>
  <c r="Q66" i="24"/>
  <c r="P66" i="24"/>
  <c r="P31" i="21"/>
  <c r="P50" i="21"/>
  <c r="L32" i="13"/>
  <c r="P52" i="21"/>
  <c r="L34" i="13"/>
  <c r="P51" i="21"/>
  <c r="L33" i="13"/>
  <c r="P16" i="21"/>
  <c r="P38" i="21"/>
  <c r="P20" i="21"/>
  <c r="K20" i="21" s="1"/>
  <c r="L20" i="13" s="1"/>
  <c r="P24" i="21"/>
  <c r="K24" i="21" s="1"/>
  <c r="L24" i="13" s="1"/>
  <c r="P19" i="21"/>
  <c r="K19" i="21" s="1"/>
  <c r="L19" i="13" s="1"/>
  <c r="P23" i="21"/>
  <c r="K23" i="21" s="1"/>
  <c r="L23" i="13" s="1"/>
  <c r="P45" i="21"/>
  <c r="P47" i="21"/>
  <c r="L37" i="13"/>
  <c r="K29" i="23"/>
  <c r="P56" i="23"/>
  <c r="K39" i="23" s="1"/>
  <c r="S68" i="23"/>
  <c r="U68" i="23" s="1"/>
  <c r="K64" i="23" s="1"/>
  <c r="L64" i="1" s="1"/>
  <c r="Q69" i="23"/>
  <c r="U67" i="23"/>
  <c r="R69" i="23"/>
  <c r="P36" i="21"/>
  <c r="P43" i="21"/>
  <c r="P44" i="21"/>
  <c r="P46" i="21"/>
  <c r="K25" i="21"/>
  <c r="L25" i="13" s="1"/>
  <c r="P48" i="21"/>
  <c r="K27" i="21"/>
  <c r="L27" i="13" s="1"/>
  <c r="K18" i="21"/>
  <c r="L18" i="13" s="1"/>
  <c r="P39" i="21"/>
  <c r="P41" i="21"/>
  <c r="P42" i="21"/>
  <c r="K16" i="21"/>
  <c r="P37" i="21"/>
  <c r="P40" i="21"/>
  <c r="P49" i="21"/>
  <c r="S66" i="26" l="1"/>
  <c r="R66" i="25"/>
  <c r="R66" i="26" s="1"/>
  <c r="Q66" i="25"/>
  <c r="Q66" i="26" s="1"/>
  <c r="P66" i="25"/>
  <c r="P66" i="26" s="1"/>
  <c r="K29" i="21"/>
  <c r="L16" i="13"/>
  <c r="K38" i="23"/>
  <c r="L38" i="1" s="1"/>
  <c r="L29" i="1"/>
  <c r="L39" i="1"/>
  <c r="S69" i="23"/>
  <c r="K63" i="23"/>
  <c r="L63" i="1" s="1"/>
  <c r="U69" i="23"/>
  <c r="K38" i="21"/>
  <c r="L38" i="13" s="1"/>
  <c r="L29" i="13"/>
  <c r="P56" i="21"/>
  <c r="K39" i="21" s="1"/>
  <c r="K40" i="23" l="1"/>
  <c r="L40" i="1" s="1"/>
  <c r="K68" i="23"/>
  <c r="L68" i="1" s="1"/>
  <c r="K65" i="23"/>
  <c r="L65" i="1" s="1"/>
  <c r="K40" i="21"/>
  <c r="L40" i="13" s="1"/>
  <c r="L39" i="13"/>
  <c r="K69" i="23" l="1"/>
  <c r="L69" i="1" s="1"/>
  <c r="T61" i="13"/>
  <c r="T62" i="15" s="1"/>
  <c r="T62" i="17" s="1"/>
  <c r="T61" i="18" s="1"/>
  <c r="S61" i="13"/>
  <c r="S62" i="15" s="1"/>
  <c r="S62" i="17" s="1"/>
  <c r="S61" i="18" s="1"/>
  <c r="R61" i="13"/>
  <c r="R62" i="15" s="1"/>
  <c r="R62" i="17" s="1"/>
  <c r="R61" i="18" s="1"/>
  <c r="Q61" i="13"/>
  <c r="Q62" i="15" s="1"/>
  <c r="Q62" i="17" s="1"/>
  <c r="Q61" i="18" s="1"/>
  <c r="P61" i="13"/>
  <c r="P62" i="15" s="1"/>
  <c r="P62" i="17" s="1"/>
  <c r="P61" i="18" s="1"/>
  <c r="T60" i="13"/>
  <c r="T61" i="15" s="1"/>
  <c r="T61" i="17" s="1"/>
  <c r="T60" i="18" s="1"/>
  <c r="S60" i="13"/>
  <c r="S61" i="15" s="1"/>
  <c r="S61" i="17" s="1"/>
  <c r="S60" i="18" s="1"/>
  <c r="R60" i="13"/>
  <c r="R61" i="15" s="1"/>
  <c r="R61" i="17" s="1"/>
  <c r="R60" i="18" s="1"/>
  <c r="Q60" i="13"/>
  <c r="Q61" i="15" s="1"/>
  <c r="Q61" i="17" s="1"/>
  <c r="Q60" i="18" s="1"/>
  <c r="P60" i="13"/>
  <c r="P61" i="15" s="1"/>
  <c r="P61" i="17" s="1"/>
  <c r="P60" i="18" s="1"/>
  <c r="F71" i="23" l="1"/>
  <c r="K71" i="23" s="1"/>
  <c r="D22" i="15"/>
  <c r="D22" i="24" s="1"/>
  <c r="D23" i="15"/>
  <c r="D23" i="24" s="1"/>
  <c r="D24" i="15"/>
  <c r="D24" i="24" s="1"/>
  <c r="D25" i="15"/>
  <c r="D26" i="15"/>
  <c r="D27" i="15"/>
  <c r="D28" i="15"/>
  <c r="K72" i="23" l="1"/>
  <c r="L72" i="1" s="1"/>
  <c r="L71" i="1"/>
  <c r="O44" i="24"/>
  <c r="O23" i="24"/>
  <c r="O22" i="24"/>
  <c r="O43" i="24"/>
  <c r="O24" i="24"/>
  <c r="O45" i="24"/>
  <c r="Q65" i="15"/>
  <c r="P57" i="4"/>
  <c r="Q57" i="4"/>
  <c r="R57" i="4"/>
  <c r="S57" i="4"/>
  <c r="P56" i="4"/>
  <c r="Q56" i="4"/>
  <c r="R56" i="4"/>
  <c r="S56" i="4"/>
  <c r="O56" i="4"/>
  <c r="K73" i="23" l="1"/>
  <c r="K75" i="23" s="1"/>
  <c r="L74" i="1" s="1"/>
  <c r="K74" i="1" s="1"/>
  <c r="H35" i="4"/>
  <c r="H36" i="4"/>
  <c r="H37" i="4"/>
  <c r="B33" i="4"/>
  <c r="B34" i="4"/>
  <c r="B35" i="4"/>
  <c r="B36" i="4"/>
  <c r="B37" i="4"/>
  <c r="H33" i="4"/>
  <c r="H34" i="4"/>
  <c r="H32" i="4"/>
  <c r="B32" i="4"/>
  <c r="P65" i="1"/>
  <c r="P67" i="1" s="1"/>
  <c r="L73" i="1" l="1"/>
  <c r="J29" i="1"/>
  <c r="K36" i="18"/>
  <c r="P54" i="18" s="1"/>
  <c r="K35" i="18"/>
  <c r="P53" i="18" s="1"/>
  <c r="H29" i="18"/>
  <c r="I29" i="18"/>
  <c r="J29" i="18"/>
  <c r="K36" i="15"/>
  <c r="P54" i="15" s="1"/>
  <c r="K36" i="17"/>
  <c r="P54" i="17" s="1"/>
  <c r="K35" i="17"/>
  <c r="P53" i="17" s="1"/>
  <c r="I29" i="17"/>
  <c r="H29" i="17"/>
  <c r="J29" i="17"/>
  <c r="K35" i="15"/>
  <c r="P53" i="15" s="1"/>
  <c r="J29" i="15"/>
  <c r="I29" i="15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F34" i="13" s="1"/>
  <c r="Q32" i="13"/>
  <c r="K36" i="13" l="1"/>
  <c r="P54" i="13" s="1"/>
  <c r="K35" i="13"/>
  <c r="P53" i="13" s="1"/>
  <c r="J29" i="13"/>
  <c r="I29" i="13"/>
  <c r="H29" i="13"/>
  <c r="O25" i="1"/>
  <c r="O26" i="1"/>
  <c r="O27" i="1"/>
  <c r="O28" i="1"/>
  <c r="K36" i="1"/>
  <c r="K35" i="1"/>
  <c r="P53" i="1" s="1"/>
  <c r="F34" i="1"/>
  <c r="P67" i="21" l="1"/>
  <c r="P68" i="21" s="1"/>
  <c r="P67" i="24"/>
  <c r="P67" i="25"/>
  <c r="K36" i="4"/>
  <c r="P54" i="1"/>
  <c r="H29" i="1"/>
  <c r="I29" i="1"/>
  <c r="D16" i="13"/>
  <c r="D16" i="21" s="1"/>
  <c r="P68" i="25" l="1"/>
  <c r="P68" i="24"/>
  <c r="O37" i="21"/>
  <c r="O16" i="21"/>
  <c r="P65" i="15"/>
  <c r="R65" i="15"/>
  <c r="S65" i="15"/>
  <c r="T65" i="15"/>
  <c r="U64" i="15"/>
  <c r="P76" i="15" s="1"/>
  <c r="P77" i="15" s="1"/>
  <c r="P64" i="13"/>
  <c r="P66" i="13" s="1"/>
  <c r="Q64" i="13"/>
  <c r="R64" i="13"/>
  <c r="S64" i="13"/>
  <c r="T64" i="13"/>
  <c r="U63" i="13"/>
  <c r="P75" i="13" s="1"/>
  <c r="P64" i="18"/>
  <c r="Q64" i="18"/>
  <c r="R64" i="18"/>
  <c r="S64" i="18"/>
  <c r="T64" i="18"/>
  <c r="U63" i="18"/>
  <c r="P76" i="18" s="1"/>
  <c r="P77" i="18" s="1"/>
  <c r="U62" i="18"/>
  <c r="R20" i="18"/>
  <c r="R24" i="18"/>
  <c r="R23" i="18"/>
  <c r="R22" i="18"/>
  <c r="R21" i="18"/>
  <c r="R19" i="18"/>
  <c r="R18" i="18"/>
  <c r="R17" i="18"/>
  <c r="R16" i="18"/>
  <c r="R15" i="18"/>
  <c r="K57" i="18"/>
  <c r="K51" i="18"/>
  <c r="K47" i="18"/>
  <c r="G47" i="4" s="1"/>
  <c r="P65" i="17"/>
  <c r="U64" i="17"/>
  <c r="P76" i="17" s="1"/>
  <c r="P77" i="17" s="1"/>
  <c r="Q65" i="17"/>
  <c r="R65" i="17"/>
  <c r="S65" i="17"/>
  <c r="T65" i="17"/>
  <c r="U63" i="17"/>
  <c r="R24" i="17"/>
  <c r="R23" i="17"/>
  <c r="R22" i="17"/>
  <c r="R21" i="17"/>
  <c r="R20" i="17"/>
  <c r="R19" i="17"/>
  <c r="R18" i="17"/>
  <c r="R17" i="17"/>
  <c r="R16" i="17"/>
  <c r="R15" i="17"/>
  <c r="K57" i="17"/>
  <c r="K51" i="17"/>
  <c r="K47" i="17"/>
  <c r="G46" i="4" s="1"/>
  <c r="K51" i="15"/>
  <c r="U63" i="15"/>
  <c r="K57" i="15"/>
  <c r="K47" i="15"/>
  <c r="G45" i="4" s="1"/>
  <c r="R15" i="15"/>
  <c r="Q15" i="15"/>
  <c r="R16" i="15"/>
  <c r="Q16" i="15"/>
  <c r="R17" i="15"/>
  <c r="R18" i="15"/>
  <c r="R19" i="15"/>
  <c r="R20" i="15"/>
  <c r="R21" i="15"/>
  <c r="R22" i="15"/>
  <c r="R23" i="15"/>
  <c r="R24" i="15"/>
  <c r="Q23" i="15"/>
  <c r="Q23" i="24" s="1"/>
  <c r="P23" i="24" s="1"/>
  <c r="Q22" i="15"/>
  <c r="Q22" i="24" s="1"/>
  <c r="P22" i="24" s="1"/>
  <c r="Q21" i="15"/>
  <c r="Q21" i="24" s="1"/>
  <c r="P21" i="24" s="1"/>
  <c r="Q20" i="15"/>
  <c r="Q20" i="24" s="1"/>
  <c r="P20" i="24" s="1"/>
  <c r="Q19" i="15"/>
  <c r="Q19" i="24" s="1"/>
  <c r="P19" i="24" s="1"/>
  <c r="Q18" i="15"/>
  <c r="Q18" i="24" s="1"/>
  <c r="P18" i="24" s="1"/>
  <c r="Q17" i="15"/>
  <c r="Q17" i="24" s="1"/>
  <c r="P17" i="24" s="1"/>
  <c r="R24" i="13"/>
  <c r="R23" i="13"/>
  <c r="R22" i="13"/>
  <c r="R21" i="13"/>
  <c r="R20" i="13"/>
  <c r="R19" i="13"/>
  <c r="R18" i="13"/>
  <c r="R17" i="13"/>
  <c r="R16" i="13"/>
  <c r="P16" i="13" s="1"/>
  <c r="R15" i="13"/>
  <c r="P15" i="13" s="1"/>
  <c r="K15" i="13" s="1"/>
  <c r="P24" i="1"/>
  <c r="P23" i="1"/>
  <c r="P22" i="1"/>
  <c r="P21" i="1"/>
  <c r="K21" i="1" s="1"/>
  <c r="P20" i="1"/>
  <c r="P19" i="1"/>
  <c r="P18" i="1"/>
  <c r="K18" i="1" s="1"/>
  <c r="P17" i="1"/>
  <c r="P16" i="1"/>
  <c r="P15" i="1"/>
  <c r="P25" i="1"/>
  <c r="K25" i="1" s="1"/>
  <c r="P26" i="1"/>
  <c r="P27" i="1"/>
  <c r="K27" i="1" s="1"/>
  <c r="P28" i="1"/>
  <c r="K28" i="1" s="1"/>
  <c r="P30" i="1"/>
  <c r="K33" i="1" s="1"/>
  <c r="P51" i="1" s="1"/>
  <c r="P31" i="1"/>
  <c r="K34" i="1"/>
  <c r="P52" i="1" s="1"/>
  <c r="K37" i="1"/>
  <c r="S65" i="1"/>
  <c r="S67" i="1" s="1"/>
  <c r="T65" i="1"/>
  <c r="T67" i="1" s="1"/>
  <c r="P68" i="1"/>
  <c r="Q65" i="1"/>
  <c r="Q67" i="1" s="1"/>
  <c r="R65" i="1"/>
  <c r="R67" i="1" s="1"/>
  <c r="K67" i="1"/>
  <c r="K57" i="1"/>
  <c r="K51" i="1"/>
  <c r="K47" i="1"/>
  <c r="G43" i="4" s="1"/>
  <c r="U64" i="1"/>
  <c r="P76" i="1" s="1"/>
  <c r="K67" i="13"/>
  <c r="P25" i="13"/>
  <c r="P26" i="13"/>
  <c r="P27" i="13"/>
  <c r="Q28" i="15"/>
  <c r="Q28" i="24" s="1"/>
  <c r="P28" i="24" s="1"/>
  <c r="P30" i="13"/>
  <c r="K33" i="13" s="1"/>
  <c r="P51" i="13" s="1"/>
  <c r="Q31" i="15"/>
  <c r="Q31" i="24" s="1"/>
  <c r="K34" i="13"/>
  <c r="P52" i="13" s="1"/>
  <c r="K47" i="13"/>
  <c r="G44" i="4" s="1"/>
  <c r="K57" i="13"/>
  <c r="K51" i="13"/>
  <c r="U62" i="13"/>
  <c r="U63" i="1"/>
  <c r="P11" i="19"/>
  <c r="Q11" i="19" s="1"/>
  <c r="M11" i="19"/>
  <c r="N11" i="19" s="1"/>
  <c r="K11" i="19"/>
  <c r="J11" i="19"/>
  <c r="G11" i="19"/>
  <c r="H11" i="19" s="1"/>
  <c r="D11" i="19"/>
  <c r="E11" i="19" s="1"/>
  <c r="B11" i="19"/>
  <c r="D73" i="4"/>
  <c r="D17" i="18"/>
  <c r="D18" i="18"/>
  <c r="D19" i="18"/>
  <c r="D20" i="18"/>
  <c r="D21" i="18"/>
  <c r="D22" i="18"/>
  <c r="D23" i="18"/>
  <c r="D24" i="18"/>
  <c r="D16" i="18"/>
  <c r="D11" i="18"/>
  <c r="D17" i="17"/>
  <c r="D18" i="17"/>
  <c r="D19" i="17"/>
  <c r="D20" i="17"/>
  <c r="D21" i="17"/>
  <c r="D22" i="17"/>
  <c r="D23" i="17"/>
  <c r="D24" i="17"/>
  <c r="D16" i="17"/>
  <c r="D11" i="17"/>
  <c r="D17" i="15"/>
  <c r="D18" i="15"/>
  <c r="D19" i="15"/>
  <c r="D20" i="15"/>
  <c r="D21" i="15"/>
  <c r="O43" i="15"/>
  <c r="O44" i="15"/>
  <c r="O45" i="15"/>
  <c r="D16" i="15"/>
  <c r="D11" i="15"/>
  <c r="D17" i="13"/>
  <c r="D18" i="13"/>
  <c r="D19" i="13"/>
  <c r="D20" i="13"/>
  <c r="D21" i="13"/>
  <c r="D22" i="13"/>
  <c r="D23" i="13"/>
  <c r="D24" i="13"/>
  <c r="O37" i="13"/>
  <c r="D11" i="13"/>
  <c r="D15" i="13" s="1"/>
  <c r="O15" i="13" s="1"/>
  <c r="O38" i="1"/>
  <c r="O39" i="1"/>
  <c r="O40" i="1"/>
  <c r="O41" i="1"/>
  <c r="O42" i="1"/>
  <c r="O43" i="1"/>
  <c r="O44" i="1"/>
  <c r="O45" i="1"/>
  <c r="O37" i="1"/>
  <c r="O36" i="1"/>
  <c r="C12" i="9"/>
  <c r="K8" i="18"/>
  <c r="K8" i="17"/>
  <c r="K8" i="15"/>
  <c r="K8" i="13"/>
  <c r="H29" i="15"/>
  <c r="O18" i="1"/>
  <c r="O19" i="1"/>
  <c r="O20" i="1"/>
  <c r="O21" i="1"/>
  <c r="O22" i="1"/>
  <c r="O23" i="1"/>
  <c r="O24" i="1"/>
  <c r="O17" i="1"/>
  <c r="O16" i="1"/>
  <c r="O15" i="1"/>
  <c r="O49" i="18"/>
  <c r="O48" i="18"/>
  <c r="O47" i="18"/>
  <c r="O46" i="18"/>
  <c r="O49" i="15"/>
  <c r="O48" i="15"/>
  <c r="O47" i="15"/>
  <c r="O46" i="15"/>
  <c r="O49" i="13"/>
  <c r="O48" i="13"/>
  <c r="O47" i="13"/>
  <c r="O46" i="13"/>
  <c r="P32" i="1"/>
  <c r="O49" i="1"/>
  <c r="O48" i="1"/>
  <c r="O47" i="1"/>
  <c r="O46" i="1"/>
  <c r="H28" i="4"/>
  <c r="D28" i="4"/>
  <c r="H27" i="4"/>
  <c r="D27" i="4"/>
  <c r="H26" i="4"/>
  <c r="D26" i="4"/>
  <c r="J24" i="4"/>
  <c r="I24" i="4"/>
  <c r="H24" i="4"/>
  <c r="D24" i="4"/>
  <c r="J23" i="4"/>
  <c r="I23" i="4"/>
  <c r="H23" i="4"/>
  <c r="D23" i="4"/>
  <c r="J22" i="4"/>
  <c r="I22" i="4"/>
  <c r="H22" i="4"/>
  <c r="D22" i="4"/>
  <c r="J21" i="4"/>
  <c r="I21" i="4"/>
  <c r="H21" i="4"/>
  <c r="D21" i="4"/>
  <c r="J20" i="4"/>
  <c r="I20" i="4"/>
  <c r="H20" i="4"/>
  <c r="D20" i="4"/>
  <c r="J19" i="4"/>
  <c r="I19" i="4"/>
  <c r="H19" i="4"/>
  <c r="D19" i="4"/>
  <c r="J18" i="4"/>
  <c r="I18" i="4"/>
  <c r="H18" i="4"/>
  <c r="D18" i="4"/>
  <c r="J17" i="4"/>
  <c r="J15" i="4"/>
  <c r="J16" i="4"/>
  <c r="I17" i="4"/>
  <c r="H17" i="4"/>
  <c r="D17" i="4"/>
  <c r="I16" i="4"/>
  <c r="H16" i="4"/>
  <c r="D16" i="4"/>
  <c r="D71" i="18"/>
  <c r="D71" i="17"/>
  <c r="D71" i="15"/>
  <c r="D71" i="13"/>
  <c r="D71" i="1"/>
  <c r="C13" i="9"/>
  <c r="C14" i="9" s="1"/>
  <c r="D8" i="4"/>
  <c r="K68" i="4"/>
  <c r="D15" i="1"/>
  <c r="K63" i="4"/>
  <c r="K64" i="4"/>
  <c r="K61" i="4"/>
  <c r="K62" i="4"/>
  <c r="P29" i="1"/>
  <c r="K32" i="1" s="1"/>
  <c r="P50" i="1" s="1"/>
  <c r="K8" i="4"/>
  <c r="D11" i="4"/>
  <c r="H15" i="4"/>
  <c r="I15" i="4"/>
  <c r="D25" i="4"/>
  <c r="H25" i="4"/>
  <c r="K50" i="4"/>
  <c r="K51" i="4"/>
  <c r="K52" i="4"/>
  <c r="K54" i="4"/>
  <c r="K55" i="4"/>
  <c r="K56" i="4"/>
  <c r="K57" i="4"/>
  <c r="K58" i="4"/>
  <c r="D13" i="9"/>
  <c r="D14" i="9" s="1"/>
  <c r="D15" i="9" s="1"/>
  <c r="D16" i="9" s="1"/>
  <c r="O16" i="13"/>
  <c r="P67" i="15" l="1"/>
  <c r="P67" i="17" s="1"/>
  <c r="P66" i="18" s="1"/>
  <c r="T66" i="13"/>
  <c r="S66" i="13"/>
  <c r="R66" i="13"/>
  <c r="Q66" i="13"/>
  <c r="Q67" i="15" s="1"/>
  <c r="O47" i="4"/>
  <c r="P67" i="26"/>
  <c r="P68" i="26" s="1"/>
  <c r="T67" i="24"/>
  <c r="T68" i="24" s="1"/>
  <c r="R67" i="24"/>
  <c r="R68" i="24" s="1"/>
  <c r="S67" i="24"/>
  <c r="S68" i="24" s="1"/>
  <c r="S67" i="25"/>
  <c r="O45" i="13"/>
  <c r="D24" i="21"/>
  <c r="O41" i="13"/>
  <c r="D20" i="21"/>
  <c r="D15" i="15"/>
  <c r="O15" i="15" s="1"/>
  <c r="D11" i="24"/>
  <c r="O39" i="15"/>
  <c r="D18" i="24"/>
  <c r="O45" i="17"/>
  <c r="D24" i="25"/>
  <c r="O41" i="17"/>
  <c r="D20" i="25"/>
  <c r="O36" i="18"/>
  <c r="D11" i="26"/>
  <c r="O43" i="18"/>
  <c r="D22" i="26"/>
  <c r="O39" i="18"/>
  <c r="D18" i="26"/>
  <c r="K19" i="24"/>
  <c r="L19" i="15" s="1"/>
  <c r="P40" i="24"/>
  <c r="P44" i="24"/>
  <c r="K23" i="24"/>
  <c r="L23" i="15" s="1"/>
  <c r="O44" i="13"/>
  <c r="D23" i="21"/>
  <c r="O40" i="13"/>
  <c r="D19" i="21"/>
  <c r="O16" i="15"/>
  <c r="D16" i="24"/>
  <c r="O42" i="15"/>
  <c r="D21" i="24"/>
  <c r="O38" i="15"/>
  <c r="D17" i="24"/>
  <c r="O44" i="17"/>
  <c r="D23" i="25"/>
  <c r="O40" i="17"/>
  <c r="D19" i="25"/>
  <c r="O37" i="18"/>
  <c r="D16" i="26"/>
  <c r="O42" i="18"/>
  <c r="D21" i="26"/>
  <c r="O38" i="18"/>
  <c r="D17" i="26"/>
  <c r="F34" i="24"/>
  <c r="K34" i="24" s="1"/>
  <c r="P31" i="24"/>
  <c r="K20" i="24"/>
  <c r="L20" i="15" s="1"/>
  <c r="P41" i="24"/>
  <c r="Q16" i="17"/>
  <c r="Q16" i="25" s="1"/>
  <c r="P16" i="25" s="1"/>
  <c r="Q16" i="24"/>
  <c r="P16" i="24" s="1"/>
  <c r="O43" i="13"/>
  <c r="D22" i="21"/>
  <c r="O18" i="13"/>
  <c r="D18" i="21"/>
  <c r="O41" i="15"/>
  <c r="D20" i="24"/>
  <c r="D15" i="17"/>
  <c r="O15" i="17" s="1"/>
  <c r="D11" i="25"/>
  <c r="O43" i="17"/>
  <c r="D22" i="25"/>
  <c r="O39" i="17"/>
  <c r="D18" i="25"/>
  <c r="O45" i="18"/>
  <c r="D24" i="26"/>
  <c r="O41" i="18"/>
  <c r="D20" i="26"/>
  <c r="K17" i="24"/>
  <c r="L17" i="15" s="1"/>
  <c r="P38" i="24"/>
  <c r="K21" i="24"/>
  <c r="L21" i="15" s="1"/>
  <c r="P42" i="24"/>
  <c r="O42" i="13"/>
  <c r="D21" i="21"/>
  <c r="O38" i="13"/>
  <c r="D17" i="21"/>
  <c r="O40" i="15"/>
  <c r="D19" i="24"/>
  <c r="O37" i="17"/>
  <c r="D16" i="25"/>
  <c r="O42" i="17"/>
  <c r="D21" i="25"/>
  <c r="O38" i="17"/>
  <c r="D17" i="25"/>
  <c r="O44" i="18"/>
  <c r="D23" i="26"/>
  <c r="O40" i="18"/>
  <c r="D19" i="26"/>
  <c r="P49" i="24"/>
  <c r="K28" i="24"/>
  <c r="L28" i="15" s="1"/>
  <c r="K18" i="24"/>
  <c r="L18" i="15" s="1"/>
  <c r="P39" i="24"/>
  <c r="P43" i="24"/>
  <c r="K22" i="24"/>
  <c r="L22" i="15" s="1"/>
  <c r="Q15" i="17"/>
  <c r="Q15" i="25" s="1"/>
  <c r="P15" i="25" s="1"/>
  <c r="Q15" i="24"/>
  <c r="P15" i="24" s="1"/>
  <c r="D15" i="4"/>
  <c r="B13" i="9"/>
  <c r="C15" i="9"/>
  <c r="B14" i="9"/>
  <c r="P36" i="1"/>
  <c r="K15" i="1"/>
  <c r="P44" i="1"/>
  <c r="K23" i="1"/>
  <c r="P47" i="1"/>
  <c r="K26" i="1"/>
  <c r="P38" i="1"/>
  <c r="K17" i="1"/>
  <c r="P40" i="1"/>
  <c r="K19" i="1"/>
  <c r="P37" i="1"/>
  <c r="K16" i="1"/>
  <c r="P41" i="1"/>
  <c r="K20" i="1"/>
  <c r="P45" i="1"/>
  <c r="K24" i="1"/>
  <c r="P43" i="1"/>
  <c r="K22" i="1"/>
  <c r="P37" i="13"/>
  <c r="K16" i="13"/>
  <c r="J29" i="4"/>
  <c r="U62" i="15"/>
  <c r="U61" i="13"/>
  <c r="P55" i="1"/>
  <c r="H29" i="4"/>
  <c r="I29" i="4"/>
  <c r="U62" i="17"/>
  <c r="U61" i="18"/>
  <c r="P76" i="13"/>
  <c r="O76" i="4" s="1"/>
  <c r="O75" i="4"/>
  <c r="S68" i="1"/>
  <c r="S69" i="1" s="1"/>
  <c r="U62" i="1"/>
  <c r="K49" i="4"/>
  <c r="U65" i="1"/>
  <c r="P69" i="1"/>
  <c r="P77" i="1"/>
  <c r="P39" i="1"/>
  <c r="O19" i="18"/>
  <c r="O17" i="13"/>
  <c r="O16" i="17"/>
  <c r="P58" i="4"/>
  <c r="O17" i="15"/>
  <c r="O20" i="17"/>
  <c r="O17" i="18"/>
  <c r="S58" i="4"/>
  <c r="O37" i="15"/>
  <c r="O23" i="13"/>
  <c r="O23" i="17"/>
  <c r="Q58" i="4"/>
  <c r="O21" i="15"/>
  <c r="O21" i="18"/>
  <c r="O58" i="4"/>
  <c r="O16" i="18"/>
  <c r="O19" i="17"/>
  <c r="P32" i="13"/>
  <c r="K37" i="13" s="1"/>
  <c r="P55" i="13" s="1"/>
  <c r="O21" i="17"/>
  <c r="O19" i="15"/>
  <c r="O23" i="15"/>
  <c r="O17" i="17"/>
  <c r="P36" i="13"/>
  <c r="O39" i="13"/>
  <c r="O24" i="15"/>
  <c r="O22" i="17"/>
  <c r="O24" i="18"/>
  <c r="O20" i="15"/>
  <c r="K59" i="4"/>
  <c r="K53" i="4"/>
  <c r="R58" i="4"/>
  <c r="O20" i="18"/>
  <c r="O22" i="13"/>
  <c r="O18" i="17"/>
  <c r="O18" i="18"/>
  <c r="O22" i="15"/>
  <c r="O22" i="18"/>
  <c r="P24" i="13"/>
  <c r="O24" i="13"/>
  <c r="O20" i="13"/>
  <c r="O24" i="17"/>
  <c r="O18" i="15"/>
  <c r="P18" i="13"/>
  <c r="P20" i="13"/>
  <c r="O21" i="13"/>
  <c r="O19" i="13"/>
  <c r="O36" i="17"/>
  <c r="O36" i="15"/>
  <c r="K35" i="4"/>
  <c r="P29" i="13"/>
  <c r="K32" i="13" s="1"/>
  <c r="P50" i="13" s="1"/>
  <c r="P31" i="13"/>
  <c r="P17" i="13"/>
  <c r="K17" i="13" s="1"/>
  <c r="K69" i="4"/>
  <c r="Q16" i="18"/>
  <c r="P16" i="17"/>
  <c r="P16" i="15"/>
  <c r="Q15" i="18"/>
  <c r="P15" i="17"/>
  <c r="K15" i="17" s="1"/>
  <c r="P15" i="15"/>
  <c r="K15" i="15" s="1"/>
  <c r="O23" i="18"/>
  <c r="Q32" i="15"/>
  <c r="Q32" i="24" s="1"/>
  <c r="P32" i="24" s="1"/>
  <c r="K37" i="24" s="1"/>
  <c r="Q31" i="17"/>
  <c r="P31" i="15"/>
  <c r="Q30" i="15"/>
  <c r="Q30" i="24" s="1"/>
  <c r="P30" i="24" s="1"/>
  <c r="K33" i="24" s="1"/>
  <c r="Q29" i="15"/>
  <c r="Q29" i="24" s="1"/>
  <c r="P29" i="24" s="1"/>
  <c r="K32" i="24" s="1"/>
  <c r="P28" i="15"/>
  <c r="K28" i="15" s="1"/>
  <c r="Q28" i="17"/>
  <c r="Q28" i="25" s="1"/>
  <c r="P28" i="25" s="1"/>
  <c r="P28" i="13"/>
  <c r="P49" i="1"/>
  <c r="K27" i="13"/>
  <c r="P48" i="13"/>
  <c r="Q27" i="15"/>
  <c r="Q27" i="24" s="1"/>
  <c r="P27" i="24" s="1"/>
  <c r="P48" i="1"/>
  <c r="K26" i="13"/>
  <c r="P47" i="13"/>
  <c r="Q26" i="15"/>
  <c r="Q26" i="24" s="1"/>
  <c r="P26" i="24" s="1"/>
  <c r="P46" i="13"/>
  <c r="K25" i="13"/>
  <c r="Q25" i="15"/>
  <c r="Q25" i="24" s="1"/>
  <c r="P25" i="24" s="1"/>
  <c r="P46" i="1"/>
  <c r="Q24" i="15"/>
  <c r="Q24" i="24" s="1"/>
  <c r="P24" i="24" s="1"/>
  <c r="Q23" i="17"/>
  <c r="Q23" i="25" s="1"/>
  <c r="P23" i="25" s="1"/>
  <c r="P23" i="15"/>
  <c r="K23" i="15" s="1"/>
  <c r="P23" i="13"/>
  <c r="K23" i="13" s="1"/>
  <c r="Q22" i="17"/>
  <c r="Q22" i="25" s="1"/>
  <c r="P22" i="25" s="1"/>
  <c r="P22" i="15"/>
  <c r="K22" i="15" s="1"/>
  <c r="P22" i="13"/>
  <c r="K22" i="13" s="1"/>
  <c r="Q21" i="17"/>
  <c r="Q21" i="25" s="1"/>
  <c r="P21" i="25" s="1"/>
  <c r="P21" i="15"/>
  <c r="K21" i="15" s="1"/>
  <c r="P42" i="1"/>
  <c r="P21" i="13"/>
  <c r="K21" i="13" s="1"/>
  <c r="Q20" i="17"/>
  <c r="Q20" i="25" s="1"/>
  <c r="P20" i="25" s="1"/>
  <c r="P20" i="15"/>
  <c r="K20" i="15" s="1"/>
  <c r="Q19" i="17"/>
  <c r="Q19" i="25" s="1"/>
  <c r="P19" i="25" s="1"/>
  <c r="P19" i="15"/>
  <c r="K19" i="15" s="1"/>
  <c r="P19" i="13"/>
  <c r="K19" i="13" s="1"/>
  <c r="Q18" i="17"/>
  <c r="Q18" i="25" s="1"/>
  <c r="P18" i="25" s="1"/>
  <c r="P18" i="15"/>
  <c r="K18" i="15" s="1"/>
  <c r="Q17" i="17"/>
  <c r="Q17" i="25" s="1"/>
  <c r="P17" i="25" s="1"/>
  <c r="P17" i="15"/>
  <c r="K17" i="15" s="1"/>
  <c r="O36" i="13"/>
  <c r="D15" i="18"/>
  <c r="O15" i="18" s="1"/>
  <c r="T67" i="15" l="1"/>
  <c r="S67" i="15"/>
  <c r="R67" i="15"/>
  <c r="R67" i="17" s="1"/>
  <c r="Q67" i="17"/>
  <c r="Q66" i="18" s="1"/>
  <c r="S68" i="25"/>
  <c r="U66" i="24"/>
  <c r="K63" i="24" s="1"/>
  <c r="Q67" i="24"/>
  <c r="R67" i="25"/>
  <c r="T67" i="21"/>
  <c r="T68" i="21" s="1"/>
  <c r="Q67" i="25"/>
  <c r="P47" i="4" s="1"/>
  <c r="U66" i="25"/>
  <c r="K63" i="25" s="1"/>
  <c r="T67" i="25"/>
  <c r="Q67" i="21"/>
  <c r="Q68" i="21" s="1"/>
  <c r="U66" i="21"/>
  <c r="K63" i="21" s="1"/>
  <c r="S67" i="21"/>
  <c r="S68" i="21" s="1"/>
  <c r="R67" i="21"/>
  <c r="R68" i="21" s="1"/>
  <c r="K20" i="25"/>
  <c r="L20" i="17" s="1"/>
  <c r="P41" i="25"/>
  <c r="K19" i="25"/>
  <c r="L19" i="17" s="1"/>
  <c r="P40" i="25"/>
  <c r="K23" i="25"/>
  <c r="L23" i="17" s="1"/>
  <c r="P44" i="25"/>
  <c r="F34" i="17"/>
  <c r="K34" i="17" s="1"/>
  <c r="P52" i="17" s="1"/>
  <c r="Q31" i="25"/>
  <c r="P16" i="18"/>
  <c r="Q16" i="26"/>
  <c r="P16" i="26" s="1"/>
  <c r="P36" i="24"/>
  <c r="K15" i="24"/>
  <c r="O19" i="26"/>
  <c r="O40" i="26"/>
  <c r="O17" i="25"/>
  <c r="O38" i="25"/>
  <c r="O37" i="25"/>
  <c r="O16" i="25"/>
  <c r="O38" i="21"/>
  <c r="O17" i="21"/>
  <c r="O41" i="26"/>
  <c r="O20" i="26"/>
  <c r="O18" i="25"/>
  <c r="O39" i="25"/>
  <c r="D15" i="25"/>
  <c r="O15" i="25" s="1"/>
  <c r="O36" i="25"/>
  <c r="O39" i="21"/>
  <c r="O18" i="21"/>
  <c r="K16" i="24"/>
  <c r="L16" i="15" s="1"/>
  <c r="P37" i="24"/>
  <c r="O42" i="26"/>
  <c r="O21" i="26"/>
  <c r="O40" i="25"/>
  <c r="O19" i="25"/>
  <c r="O17" i="24"/>
  <c r="O38" i="24"/>
  <c r="O37" i="24"/>
  <c r="O16" i="24"/>
  <c r="O44" i="21"/>
  <c r="O23" i="21"/>
  <c r="O43" i="26"/>
  <c r="O22" i="26"/>
  <c r="O41" i="25"/>
  <c r="O20" i="25"/>
  <c r="O39" i="24"/>
  <c r="O18" i="24"/>
  <c r="O41" i="21"/>
  <c r="O20" i="21"/>
  <c r="P39" i="25"/>
  <c r="K18" i="25"/>
  <c r="L18" i="17" s="1"/>
  <c r="K22" i="25"/>
  <c r="L22" i="17" s="1"/>
  <c r="P43" i="25"/>
  <c r="P45" i="24"/>
  <c r="K24" i="24"/>
  <c r="L24" i="15" s="1"/>
  <c r="P50" i="24"/>
  <c r="L32" i="15"/>
  <c r="P55" i="24"/>
  <c r="L37" i="15"/>
  <c r="P15" i="18"/>
  <c r="K15" i="18" s="1"/>
  <c r="Q15" i="26"/>
  <c r="P15" i="26" s="1"/>
  <c r="K15" i="25"/>
  <c r="L15" i="17" s="1"/>
  <c r="P36" i="25"/>
  <c r="K16" i="25"/>
  <c r="P37" i="25"/>
  <c r="P52" i="24"/>
  <c r="L34" i="15"/>
  <c r="K21" i="25"/>
  <c r="L21" i="17" s="1"/>
  <c r="P42" i="25"/>
  <c r="P47" i="24"/>
  <c r="K26" i="24"/>
  <c r="L26" i="15" s="1"/>
  <c r="K27" i="24"/>
  <c r="L27" i="15" s="1"/>
  <c r="P48" i="24"/>
  <c r="P51" i="24"/>
  <c r="L33" i="15"/>
  <c r="O44" i="26"/>
  <c r="O23" i="26"/>
  <c r="O21" i="25"/>
  <c r="O42" i="25"/>
  <c r="O40" i="24"/>
  <c r="O19" i="24"/>
  <c r="O42" i="21"/>
  <c r="O21" i="21"/>
  <c r="O45" i="26"/>
  <c r="O24" i="26"/>
  <c r="O43" i="25"/>
  <c r="O22" i="25"/>
  <c r="O20" i="24"/>
  <c r="O41" i="24"/>
  <c r="O43" i="21"/>
  <c r="O22" i="21"/>
  <c r="O17" i="26"/>
  <c r="O38" i="26"/>
  <c r="O37" i="26"/>
  <c r="O16" i="26"/>
  <c r="O44" i="25"/>
  <c r="O23" i="25"/>
  <c r="O42" i="24"/>
  <c r="O21" i="24"/>
  <c r="O19" i="21"/>
  <c r="O40" i="21"/>
  <c r="O18" i="26"/>
  <c r="O39" i="26"/>
  <c r="D15" i="26"/>
  <c r="O15" i="26" s="1"/>
  <c r="O36" i="26"/>
  <c r="O45" i="25"/>
  <c r="O24" i="25"/>
  <c r="D15" i="24"/>
  <c r="O15" i="24" s="1"/>
  <c r="O36" i="24"/>
  <c r="O45" i="21"/>
  <c r="O24" i="21"/>
  <c r="K17" i="25"/>
  <c r="L17" i="17" s="1"/>
  <c r="P38" i="25"/>
  <c r="P46" i="24"/>
  <c r="K25" i="24"/>
  <c r="L25" i="15" s="1"/>
  <c r="K28" i="25"/>
  <c r="L28" i="17" s="1"/>
  <c r="P49" i="25"/>
  <c r="B15" i="9"/>
  <c r="C16" i="9"/>
  <c r="B16" i="9" s="1"/>
  <c r="P45" i="13"/>
  <c r="K24" i="13"/>
  <c r="P37" i="18"/>
  <c r="K16" i="18"/>
  <c r="P37" i="15"/>
  <c r="K16" i="15"/>
  <c r="P41" i="13"/>
  <c r="K20" i="13"/>
  <c r="P37" i="17"/>
  <c r="K16" i="17"/>
  <c r="P39" i="13"/>
  <c r="K18" i="13"/>
  <c r="T67" i="13"/>
  <c r="Q67" i="13"/>
  <c r="S67" i="13"/>
  <c r="S68" i="13" s="1"/>
  <c r="R67" i="13"/>
  <c r="T68" i="1"/>
  <c r="T69" i="1" s="1"/>
  <c r="R68" i="1"/>
  <c r="R69" i="1" s="1"/>
  <c r="F34" i="15"/>
  <c r="K34" i="15" s="1"/>
  <c r="P52" i="15" s="1"/>
  <c r="U67" i="1"/>
  <c r="K63" i="1" s="1"/>
  <c r="Q68" i="1"/>
  <c r="P56" i="1"/>
  <c r="K39" i="1" s="1"/>
  <c r="K29" i="1"/>
  <c r="K38" i="1" s="1"/>
  <c r="P38" i="13"/>
  <c r="P36" i="15"/>
  <c r="P36" i="17"/>
  <c r="P36" i="18"/>
  <c r="P32" i="15"/>
  <c r="K37" i="15" s="1"/>
  <c r="P55" i="15" s="1"/>
  <c r="Q32" i="17"/>
  <c r="Q32" i="25" s="1"/>
  <c r="P32" i="25" s="1"/>
  <c r="K37" i="25" s="1"/>
  <c r="P31" i="17"/>
  <c r="Q31" i="18"/>
  <c r="Q31" i="26" s="1"/>
  <c r="P30" i="15"/>
  <c r="K33" i="15" s="1"/>
  <c r="P51" i="15" s="1"/>
  <c r="Q30" i="17"/>
  <c r="Q30" i="25" s="1"/>
  <c r="P30" i="25" s="1"/>
  <c r="K33" i="25" s="1"/>
  <c r="P29" i="15"/>
  <c r="K32" i="15" s="1"/>
  <c r="P50" i="15" s="1"/>
  <c r="Q29" i="17"/>
  <c r="Q29" i="25" s="1"/>
  <c r="P29" i="25" s="1"/>
  <c r="K32" i="25" s="1"/>
  <c r="K28" i="13"/>
  <c r="P49" i="13"/>
  <c r="P28" i="17"/>
  <c r="K28" i="17" s="1"/>
  <c r="Q28" i="18"/>
  <c r="P49" i="15"/>
  <c r="P27" i="15"/>
  <c r="K27" i="15" s="1"/>
  <c r="Q27" i="17"/>
  <c r="Q27" i="25" s="1"/>
  <c r="P27" i="25" s="1"/>
  <c r="P26" i="15"/>
  <c r="K26" i="15" s="1"/>
  <c r="Q26" i="17"/>
  <c r="Q26" i="25" s="1"/>
  <c r="P26" i="25" s="1"/>
  <c r="P25" i="15"/>
  <c r="K25" i="15" s="1"/>
  <c r="Q25" i="17"/>
  <c r="Q25" i="25" s="1"/>
  <c r="P25" i="25" s="1"/>
  <c r="Q24" i="17"/>
  <c r="Q24" i="25" s="1"/>
  <c r="P24" i="25" s="1"/>
  <c r="P24" i="15"/>
  <c r="K24" i="15" s="1"/>
  <c r="P44" i="13"/>
  <c r="P44" i="15"/>
  <c r="P23" i="17"/>
  <c r="K23" i="17" s="1"/>
  <c r="Q23" i="18"/>
  <c r="P43" i="13"/>
  <c r="P43" i="15"/>
  <c r="P22" i="17"/>
  <c r="K22" i="17" s="1"/>
  <c r="Q22" i="18"/>
  <c r="P42" i="15"/>
  <c r="P42" i="13"/>
  <c r="P21" i="17"/>
  <c r="K21" i="17" s="1"/>
  <c r="Q21" i="18"/>
  <c r="P41" i="15"/>
  <c r="Q20" i="18"/>
  <c r="P20" i="17"/>
  <c r="K20" i="17" s="1"/>
  <c r="P40" i="13"/>
  <c r="P40" i="15"/>
  <c r="Q19" i="18"/>
  <c r="P19" i="17"/>
  <c r="K19" i="17" s="1"/>
  <c r="P39" i="15"/>
  <c r="Q18" i="18"/>
  <c r="P18" i="17"/>
  <c r="K18" i="17" s="1"/>
  <c r="P38" i="15"/>
  <c r="Q17" i="18"/>
  <c r="P17" i="17"/>
  <c r="K17" i="17" s="1"/>
  <c r="T67" i="17" l="1"/>
  <c r="T66" i="18" s="1"/>
  <c r="S67" i="17"/>
  <c r="S66" i="18" s="1"/>
  <c r="R66" i="18"/>
  <c r="Q68" i="25"/>
  <c r="T68" i="25"/>
  <c r="Q67" i="26"/>
  <c r="Q68" i="26" s="1"/>
  <c r="R47" i="4"/>
  <c r="S67" i="26"/>
  <c r="S68" i="26" s="1"/>
  <c r="R68" i="25"/>
  <c r="U67" i="21"/>
  <c r="K64" i="21" s="1"/>
  <c r="L64" i="13" s="1"/>
  <c r="L63" i="13"/>
  <c r="L63" i="17"/>
  <c r="U68" i="21"/>
  <c r="Q68" i="24"/>
  <c r="U68" i="24" s="1"/>
  <c r="U67" i="24"/>
  <c r="K64" i="24" s="1"/>
  <c r="L64" i="15" s="1"/>
  <c r="U67" i="25"/>
  <c r="K64" i="25" s="1"/>
  <c r="L64" i="17" s="1"/>
  <c r="L63" i="15"/>
  <c r="P21" i="18"/>
  <c r="K21" i="18" s="1"/>
  <c r="Q21" i="26"/>
  <c r="P21" i="26" s="1"/>
  <c r="P22" i="18"/>
  <c r="K22" i="18" s="1"/>
  <c r="Q22" i="26"/>
  <c r="P22" i="26" s="1"/>
  <c r="P23" i="18"/>
  <c r="K23" i="18" s="1"/>
  <c r="Q23" i="26"/>
  <c r="P23" i="26" s="1"/>
  <c r="K26" i="25"/>
  <c r="L26" i="17" s="1"/>
  <c r="P47" i="25"/>
  <c r="K15" i="26"/>
  <c r="L15" i="18" s="1"/>
  <c r="P36" i="26"/>
  <c r="K29" i="24"/>
  <c r="L15" i="15"/>
  <c r="P31" i="25"/>
  <c r="F34" i="25"/>
  <c r="K34" i="25" s="1"/>
  <c r="P17" i="18"/>
  <c r="K17" i="18" s="1"/>
  <c r="Q17" i="26"/>
  <c r="P17" i="26" s="1"/>
  <c r="P28" i="18"/>
  <c r="K28" i="18" s="1"/>
  <c r="Q28" i="26"/>
  <c r="P28" i="26" s="1"/>
  <c r="P50" i="25"/>
  <c r="L32" i="17"/>
  <c r="P31" i="26"/>
  <c r="F34" i="26"/>
  <c r="K34" i="26" s="1"/>
  <c r="P56" i="24"/>
  <c r="K39" i="24" s="1"/>
  <c r="L39" i="15" s="1"/>
  <c r="K24" i="25"/>
  <c r="L24" i="17" s="1"/>
  <c r="P45" i="25"/>
  <c r="P19" i="18"/>
  <c r="K19" i="18" s="1"/>
  <c r="Q19" i="26"/>
  <c r="P19" i="26" s="1"/>
  <c r="P20" i="18"/>
  <c r="K20" i="18" s="1"/>
  <c r="Q20" i="26"/>
  <c r="P20" i="26" s="1"/>
  <c r="P46" i="25"/>
  <c r="K25" i="25"/>
  <c r="L25" i="17" s="1"/>
  <c r="K27" i="25"/>
  <c r="L27" i="17" s="1"/>
  <c r="P48" i="25"/>
  <c r="P37" i="26"/>
  <c r="K16" i="26"/>
  <c r="P18" i="18"/>
  <c r="K18" i="18" s="1"/>
  <c r="Q18" i="26"/>
  <c r="P18" i="26" s="1"/>
  <c r="P51" i="25"/>
  <c r="L33" i="17"/>
  <c r="P55" i="25"/>
  <c r="L37" i="17"/>
  <c r="L16" i="17"/>
  <c r="K40" i="1"/>
  <c r="P41" i="18"/>
  <c r="P31" i="18"/>
  <c r="F34" i="18"/>
  <c r="T68" i="13"/>
  <c r="R68" i="13"/>
  <c r="Q69" i="1"/>
  <c r="U68" i="1"/>
  <c r="P56" i="13"/>
  <c r="K29" i="13"/>
  <c r="K16" i="4"/>
  <c r="K15" i="4"/>
  <c r="Q32" i="18"/>
  <c r="Q32" i="26" s="1"/>
  <c r="P32" i="26" s="1"/>
  <c r="K37" i="26" s="1"/>
  <c r="P32" i="17"/>
  <c r="K37" i="17" s="1"/>
  <c r="P55" i="17" s="1"/>
  <c r="P30" i="17"/>
  <c r="K33" i="17" s="1"/>
  <c r="P51" i="17" s="1"/>
  <c r="Q30" i="18"/>
  <c r="Q29" i="18"/>
  <c r="Q29" i="26" s="1"/>
  <c r="P29" i="26" s="1"/>
  <c r="K32" i="26" s="1"/>
  <c r="P29" i="17"/>
  <c r="K32" i="17" s="1"/>
  <c r="P50" i="17" s="1"/>
  <c r="P49" i="18"/>
  <c r="P49" i="17"/>
  <c r="P27" i="17"/>
  <c r="K27" i="17" s="1"/>
  <c r="Q27" i="18"/>
  <c r="P48" i="15"/>
  <c r="P26" i="17"/>
  <c r="K26" i="17" s="1"/>
  <c r="Q26" i="18"/>
  <c r="P47" i="15"/>
  <c r="P46" i="15"/>
  <c r="P25" i="17"/>
  <c r="K25" i="17" s="1"/>
  <c r="Q25" i="18"/>
  <c r="P24" i="17"/>
  <c r="K24" i="17" s="1"/>
  <c r="Q24" i="18"/>
  <c r="P45" i="15"/>
  <c r="P44" i="18"/>
  <c r="P44" i="17"/>
  <c r="P43" i="18"/>
  <c r="P43" i="17"/>
  <c r="P42" i="18"/>
  <c r="P42" i="17"/>
  <c r="P41" i="17"/>
  <c r="P40" i="17"/>
  <c r="P40" i="18"/>
  <c r="P39" i="17"/>
  <c r="P39" i="18"/>
  <c r="P38" i="17"/>
  <c r="P38" i="18"/>
  <c r="U68" i="25" l="1"/>
  <c r="K65" i="21"/>
  <c r="L65" i="13" s="1"/>
  <c r="K68" i="21"/>
  <c r="K69" i="21" s="1"/>
  <c r="F71" i="21" s="1"/>
  <c r="K71" i="21" s="1"/>
  <c r="Q47" i="4"/>
  <c r="R67" i="26"/>
  <c r="U66" i="26"/>
  <c r="K63" i="26" s="1"/>
  <c r="L63" i="18" s="1"/>
  <c r="L65" i="4" s="1"/>
  <c r="S47" i="4"/>
  <c r="T67" i="26"/>
  <c r="T68" i="26" s="1"/>
  <c r="K65" i="24"/>
  <c r="L65" i="15" s="1"/>
  <c r="L15" i="4"/>
  <c r="K68" i="24"/>
  <c r="L68" i="15" s="1"/>
  <c r="K29" i="25"/>
  <c r="K65" i="25"/>
  <c r="L65" i="17" s="1"/>
  <c r="K68" i="25"/>
  <c r="L68" i="17" s="1"/>
  <c r="P26" i="18"/>
  <c r="K26" i="18" s="1"/>
  <c r="Q26" i="26"/>
  <c r="P26" i="26" s="1"/>
  <c r="P50" i="26"/>
  <c r="L32" i="18"/>
  <c r="L32" i="4" s="1"/>
  <c r="P55" i="26"/>
  <c r="L37" i="18"/>
  <c r="L37" i="4" s="1"/>
  <c r="K38" i="25"/>
  <c r="L38" i="17" s="1"/>
  <c r="L29" i="17"/>
  <c r="K17" i="26"/>
  <c r="L17" i="18" s="1"/>
  <c r="L17" i="4" s="1"/>
  <c r="P38" i="26"/>
  <c r="P30" i="18"/>
  <c r="K33" i="18" s="1"/>
  <c r="P51" i="18" s="1"/>
  <c r="Q30" i="26"/>
  <c r="P30" i="26" s="1"/>
  <c r="K33" i="26" s="1"/>
  <c r="L16" i="18"/>
  <c r="L16" i="4" s="1"/>
  <c r="K19" i="26"/>
  <c r="L19" i="18" s="1"/>
  <c r="L19" i="4" s="1"/>
  <c r="P40" i="26"/>
  <c r="K38" i="24"/>
  <c r="L29" i="15"/>
  <c r="K23" i="26"/>
  <c r="L23" i="18" s="1"/>
  <c r="L23" i="4" s="1"/>
  <c r="P44" i="26"/>
  <c r="K21" i="26"/>
  <c r="L21" i="18" s="1"/>
  <c r="L21" i="4" s="1"/>
  <c r="P42" i="26"/>
  <c r="P24" i="18"/>
  <c r="K24" i="18" s="1"/>
  <c r="Q24" i="26"/>
  <c r="P24" i="26" s="1"/>
  <c r="P52" i="26"/>
  <c r="L34" i="18"/>
  <c r="K28" i="26"/>
  <c r="L28" i="18" s="1"/>
  <c r="L28" i="4" s="1"/>
  <c r="P49" i="26"/>
  <c r="P52" i="25"/>
  <c r="P56" i="25" s="1"/>
  <c r="K39" i="25" s="1"/>
  <c r="L34" i="17"/>
  <c r="L34" i="4" s="1"/>
  <c r="P25" i="18"/>
  <c r="K25" i="18" s="1"/>
  <c r="Q25" i="26"/>
  <c r="P25" i="26" s="1"/>
  <c r="P27" i="18"/>
  <c r="K27" i="18" s="1"/>
  <c r="Q27" i="26"/>
  <c r="P27" i="26" s="1"/>
  <c r="K18" i="26"/>
  <c r="L18" i="18" s="1"/>
  <c r="L18" i="4" s="1"/>
  <c r="P39" i="26"/>
  <c r="K20" i="26"/>
  <c r="L20" i="18" s="1"/>
  <c r="L20" i="4" s="1"/>
  <c r="P41" i="26"/>
  <c r="K22" i="26"/>
  <c r="L22" i="18" s="1"/>
  <c r="L22" i="4" s="1"/>
  <c r="P43" i="26"/>
  <c r="R59" i="4"/>
  <c r="S68" i="17"/>
  <c r="S69" i="17" s="1"/>
  <c r="R68" i="17"/>
  <c r="R69" i="17" s="1"/>
  <c r="T68" i="17"/>
  <c r="T69" i="17" s="1"/>
  <c r="K39" i="13"/>
  <c r="T68" i="15"/>
  <c r="T69" i="15" s="1"/>
  <c r="Q59" i="4"/>
  <c r="K33" i="4"/>
  <c r="P56" i="15"/>
  <c r="K39" i="15" s="1"/>
  <c r="K29" i="15"/>
  <c r="K64" i="1"/>
  <c r="P78" i="1" s="1"/>
  <c r="U69" i="1"/>
  <c r="K28" i="4"/>
  <c r="K20" i="4"/>
  <c r="K18" i="4"/>
  <c r="K22" i="4"/>
  <c r="K23" i="4"/>
  <c r="K21" i="4"/>
  <c r="K19" i="4"/>
  <c r="P32" i="18"/>
  <c r="K37" i="18" s="1"/>
  <c r="P29" i="18"/>
  <c r="K32" i="18" s="1"/>
  <c r="P50" i="18" s="1"/>
  <c r="K34" i="18"/>
  <c r="P52" i="18" s="1"/>
  <c r="P48" i="18"/>
  <c r="P48" i="17"/>
  <c r="P47" i="18"/>
  <c r="P47" i="17"/>
  <c r="P46" i="18"/>
  <c r="P46" i="17"/>
  <c r="P45" i="18"/>
  <c r="P45" i="17"/>
  <c r="K17" i="4"/>
  <c r="L69" i="13" l="1"/>
  <c r="L68" i="13"/>
  <c r="R68" i="26"/>
  <c r="U68" i="26" s="1"/>
  <c r="U67" i="26"/>
  <c r="K64" i="26" s="1"/>
  <c r="K65" i="26" s="1"/>
  <c r="L65" i="18" s="1"/>
  <c r="L71" i="13"/>
  <c r="K72" i="21"/>
  <c r="P48" i="26"/>
  <c r="K27" i="26"/>
  <c r="L27" i="18" s="1"/>
  <c r="L27" i="4" s="1"/>
  <c r="K40" i="25"/>
  <c r="L39" i="17"/>
  <c r="L38" i="15"/>
  <c r="K40" i="24"/>
  <c r="K26" i="26"/>
  <c r="L26" i="18" s="1"/>
  <c r="L26" i="4" s="1"/>
  <c r="P47" i="26"/>
  <c r="K25" i="26"/>
  <c r="L25" i="18" s="1"/>
  <c r="L25" i="4" s="1"/>
  <c r="P46" i="26"/>
  <c r="K24" i="26"/>
  <c r="L24" i="18" s="1"/>
  <c r="L24" i="4" s="1"/>
  <c r="P45" i="26"/>
  <c r="P51" i="26"/>
  <c r="L33" i="18"/>
  <c r="L33" i="4" s="1"/>
  <c r="S67" i="18"/>
  <c r="S68" i="18" s="1"/>
  <c r="T67" i="18"/>
  <c r="T68" i="18" s="1"/>
  <c r="S59" i="4"/>
  <c r="K29" i="18"/>
  <c r="K38" i="18" s="1"/>
  <c r="P55" i="18"/>
  <c r="P56" i="18" s="1"/>
  <c r="K37" i="4"/>
  <c r="P56" i="17"/>
  <c r="K39" i="17" s="1"/>
  <c r="R67" i="18"/>
  <c r="R68" i="18" s="1"/>
  <c r="K32" i="4"/>
  <c r="K29" i="17"/>
  <c r="K68" i="1"/>
  <c r="K65" i="1"/>
  <c r="K25" i="4"/>
  <c r="K24" i="4"/>
  <c r="K26" i="4"/>
  <c r="K27" i="4"/>
  <c r="K34" i="4"/>
  <c r="L64" i="18" l="1"/>
  <c r="L66" i="4" s="1"/>
  <c r="L67" i="4" s="1"/>
  <c r="L70" i="4" s="1"/>
  <c r="K68" i="26"/>
  <c r="L68" i="18" s="1"/>
  <c r="P56" i="26"/>
  <c r="K39" i="26" s="1"/>
  <c r="L39" i="18" s="1"/>
  <c r="L39" i="4" s="1"/>
  <c r="L40" i="4" s="1"/>
  <c r="L29" i="4"/>
  <c r="L38" i="4" s="1"/>
  <c r="L72" i="13"/>
  <c r="K73" i="21"/>
  <c r="L40" i="17"/>
  <c r="K69" i="25"/>
  <c r="L40" i="15"/>
  <c r="K69" i="24"/>
  <c r="K29" i="26"/>
  <c r="K29" i="4"/>
  <c r="K38" i="4" s="1"/>
  <c r="K39" i="18"/>
  <c r="K39" i="4"/>
  <c r="L71" i="4" l="1"/>
  <c r="K75" i="21"/>
  <c r="L74" i="13" s="1"/>
  <c r="K74" i="13" s="1"/>
  <c r="L73" i="13"/>
  <c r="F71" i="25"/>
  <c r="K71" i="25" s="1"/>
  <c r="L69" i="17"/>
  <c r="K38" i="26"/>
  <c r="L29" i="18"/>
  <c r="L69" i="15"/>
  <c r="F71" i="24"/>
  <c r="K71" i="24" s="1"/>
  <c r="K40" i="4"/>
  <c r="L38" i="18" l="1"/>
  <c r="K40" i="26"/>
  <c r="K72" i="24"/>
  <c r="L71" i="15"/>
  <c r="L72" i="15" s="1"/>
  <c r="K72" i="25"/>
  <c r="L71" i="17"/>
  <c r="K69" i="1"/>
  <c r="K73" i="24" l="1"/>
  <c r="K75" i="24" s="1"/>
  <c r="L74" i="15" s="1"/>
  <c r="K74" i="15" s="1"/>
  <c r="L40" i="18"/>
  <c r="K69" i="26"/>
  <c r="K73" i="25"/>
  <c r="L72" i="17"/>
  <c r="F71" i="1"/>
  <c r="K78" i="1"/>
  <c r="L73" i="15" l="1"/>
  <c r="F71" i="26"/>
  <c r="K71" i="26" s="1"/>
  <c r="L73" i="4" s="1"/>
  <c r="L69" i="18"/>
  <c r="L73" i="17"/>
  <c r="K75" i="25"/>
  <c r="L74" i="17" s="1"/>
  <c r="K74" i="17" s="1"/>
  <c r="K71" i="1"/>
  <c r="K72" i="1" s="1"/>
  <c r="K73" i="1" s="1"/>
  <c r="K75" i="1" s="1"/>
  <c r="Q11" i="1"/>
  <c r="O64" i="4"/>
  <c r="K72" i="26" l="1"/>
  <c r="L74" i="4" s="1"/>
  <c r="L75" i="4" s="1"/>
  <c r="L71" i="18"/>
  <c r="K38" i="13"/>
  <c r="K40" i="13" s="1"/>
  <c r="K73" i="26" l="1"/>
  <c r="L72" i="18"/>
  <c r="K38" i="15"/>
  <c r="K75" i="26" l="1"/>
  <c r="L74" i="18" s="1"/>
  <c r="K74" i="18" s="1"/>
  <c r="L73" i="18"/>
  <c r="K40" i="15"/>
  <c r="K38" i="17"/>
  <c r="K40" i="17" s="1"/>
  <c r="K76" i="4" l="1"/>
  <c r="K40" i="18"/>
  <c r="S68" i="15" l="1"/>
  <c r="S69" i="15" s="1"/>
  <c r="R68" i="15"/>
  <c r="R69" i="15" s="1"/>
  <c r="P79" i="1" l="1"/>
  <c r="P80" i="1" s="1"/>
  <c r="Q68" i="15"/>
  <c r="Q68" i="13"/>
  <c r="P59" i="4" l="1"/>
  <c r="Q69" i="15"/>
  <c r="Q68" i="17" l="1"/>
  <c r="Q69" i="17" s="1"/>
  <c r="Q67" i="18"/>
  <c r="Q68" i="18" s="1"/>
  <c r="P67" i="13"/>
  <c r="U67" i="13" s="1"/>
  <c r="K64" i="13" s="1"/>
  <c r="U66" i="13"/>
  <c r="K63" i="13" s="1"/>
  <c r="P68" i="15"/>
  <c r="U68" i="15" s="1"/>
  <c r="K64" i="15" s="1"/>
  <c r="P78" i="15" s="1"/>
  <c r="P79" i="15" s="1"/>
  <c r="P80" i="15" s="1"/>
  <c r="P69" i="15" l="1"/>
  <c r="U69" i="15" s="1"/>
  <c r="K68" i="13"/>
  <c r="K69" i="13" s="1"/>
  <c r="K65" i="13"/>
  <c r="P77" i="13"/>
  <c r="O59" i="4"/>
  <c r="P68" i="13"/>
  <c r="U68" i="13" s="1"/>
  <c r="U67" i="15"/>
  <c r="K63" i="15" s="1"/>
  <c r="U66" i="18" l="1"/>
  <c r="K63" i="18" s="1"/>
  <c r="P67" i="18"/>
  <c r="U67" i="18" s="1"/>
  <c r="K64" i="18" s="1"/>
  <c r="P78" i="18" s="1"/>
  <c r="P79" i="18" s="1"/>
  <c r="P80" i="18" s="1"/>
  <c r="P78" i="13"/>
  <c r="O77" i="4"/>
  <c r="P68" i="17"/>
  <c r="U68" i="17" s="1"/>
  <c r="K64" i="17" s="1"/>
  <c r="U67" i="17"/>
  <c r="K63" i="17" s="1"/>
  <c r="K65" i="15"/>
  <c r="K68" i="15"/>
  <c r="K69" i="15" s="1"/>
  <c r="F71" i="13"/>
  <c r="K78" i="13"/>
  <c r="P68" i="18" l="1"/>
  <c r="U68" i="18" s="1"/>
  <c r="K71" i="13"/>
  <c r="F71" i="15"/>
  <c r="K71" i="15" s="1"/>
  <c r="K72" i="15" s="1"/>
  <c r="K73" i="15" s="1"/>
  <c r="K75" i="15" s="1"/>
  <c r="K78" i="15"/>
  <c r="K68" i="18"/>
  <c r="K69" i="18" s="1"/>
  <c r="K65" i="18"/>
  <c r="P78" i="17"/>
  <c r="P79" i="17" s="1"/>
  <c r="P80" i="17" s="1"/>
  <c r="K66" i="4"/>
  <c r="P69" i="17"/>
  <c r="U69" i="17" s="1"/>
  <c r="Q10" i="13"/>
  <c r="O65" i="4"/>
  <c r="K68" i="17"/>
  <c r="K69" i="17" s="1"/>
  <c r="K65" i="17"/>
  <c r="P79" i="13"/>
  <c r="K65" i="4"/>
  <c r="O78" i="4" l="1"/>
  <c r="K77" i="17"/>
  <c r="F71" i="17"/>
  <c r="K71" i="17" s="1"/>
  <c r="K72" i="17" s="1"/>
  <c r="K73" i="17" s="1"/>
  <c r="K75" i="17" s="1"/>
  <c r="O66" i="4"/>
  <c r="Q10" i="15"/>
  <c r="O80" i="4"/>
  <c r="O79" i="4"/>
  <c r="K67" i="4"/>
  <c r="K70" i="4" s="1"/>
  <c r="K71" i="4" s="1"/>
  <c r="K78" i="18"/>
  <c r="F71" i="18"/>
  <c r="K71" i="18" s="1"/>
  <c r="K72" i="18" s="1"/>
  <c r="K73" i="18" s="1"/>
  <c r="K75" i="18" s="1"/>
  <c r="K72" i="13"/>
  <c r="K73" i="13" s="1"/>
  <c r="K75" i="13" s="1"/>
  <c r="L79" i="4" l="1"/>
  <c r="F73" i="4"/>
  <c r="G73" i="4"/>
  <c r="O68" i="4"/>
  <c r="Q10" i="18"/>
  <c r="K73" i="4"/>
  <c r="K74" i="4" s="1"/>
  <c r="K75" i="4" s="1"/>
  <c r="K77" i="4" s="1"/>
  <c r="O67" i="4"/>
  <c r="Q1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HAY, MICHELE</author>
    <author>cstalvey</author>
  </authors>
  <commentList>
    <comment ref="D11" authorId="0" shapeId="0" xr:uid="{D37504FD-AAFD-47F3-8F7C-AA8794943D86}">
      <text>
        <r>
          <rPr>
            <b/>
            <sz val="9"/>
            <color indexed="81"/>
            <rFont val="Tahoma"/>
            <family val="2"/>
          </rPr>
          <t>Start here
List personnel below 
Add salaries in column Q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63EB49F6-A308-4DE4-A55E-45DE804610DC}">
      <text>
        <r>
          <rPr>
            <sz val="9"/>
            <color indexed="81"/>
            <rFont val="Tahoma"/>
            <family val="2"/>
          </rPr>
          <t>Set Hourly Rate on RATES Tab</t>
        </r>
      </text>
    </comment>
    <comment ref="E52" authorId="1" shapeId="0" xr:uid="{D3627A7E-BD83-42EA-9F84-F58D5B1B2E5D}">
      <text>
        <r>
          <rPr>
            <sz val="9"/>
            <color indexed="81"/>
            <rFont val="Tahoma"/>
            <family val="2"/>
          </rPr>
          <t>Non USC employees benefitting from training or conference projects</t>
        </r>
      </text>
    </comment>
    <comment ref="K63" authorId="0" shapeId="0" xr:uid="{172AA621-B4E7-493B-8C23-D902B83E2613}">
      <text>
        <r>
          <rPr>
            <sz val="9"/>
            <color indexed="81"/>
            <rFont val="Tahoma"/>
            <family val="2"/>
          </rPr>
          <t>The subcontract numbers are automatically added from the subcontract table to the right.</t>
        </r>
      </text>
    </comment>
    <comment ref="P63" authorId="0" shapeId="0" xr:uid="{E018F623-29A9-4A1C-8D70-F470B27E8C1F}">
      <text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64" authorId="0" shapeId="0" xr:uid="{6B826504-4A5F-40A4-B8D6-7029F4802C28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0" shapeId="0" xr:uid="{0670FD66-66F6-4225-B65F-7222252BB74C}">
      <text>
        <r>
          <rPr>
            <sz val="9"/>
            <color indexed="81"/>
            <rFont val="Tahoma"/>
            <family val="2"/>
          </rPr>
          <t xml:space="preserve">We use the 1st $50,000 of the subcontract's budget to calculate our own IDC.  Only enter up to $50k. If this does not meet the $50,000 cap, then continue on year 2 and so on until reaching $50,000 cumulatively.  </t>
        </r>
      </text>
    </comment>
    <comment ref="P67" authorId="0" shapeId="0" xr:uid="{E98F01F0-33BD-4194-B135-3FDF92E55B03}">
      <text>
        <r>
          <rPr>
            <sz val="9"/>
            <color indexed="81"/>
            <rFont val="Tahoma"/>
            <family val="2"/>
          </rPr>
          <t xml:space="preserve">If the Sub's total budget is over $50,000, this should show only $50,000.  If the Sub's total is under $50,000, this should show that full amount. </t>
        </r>
      </text>
    </comment>
    <comment ref="U67" authorId="0" shapeId="0" xr:uid="{EB933AD9-A0CD-4C61-A48D-C9698EDEDF15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8" authorId="0" shapeId="0" xr:uid="{402985B0-B2DC-469D-A9E5-26319ED0608C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9" authorId="0" shapeId="0" xr:uid="{0557BCB3-72F7-45E1-8DF4-4EF93B14CD8A}">
      <text>
        <r>
          <rPr>
            <sz val="9"/>
            <color indexed="81"/>
            <rFont val="Tahoma"/>
            <family val="2"/>
          </rPr>
          <t>Matches K65</t>
        </r>
      </text>
    </comment>
    <comment ref="F71" authorId="2" shapeId="0" xr:uid="{00000000-0006-0000-0200-000001000000}">
      <text>
        <r>
          <rPr>
            <sz val="9"/>
            <color indexed="81"/>
            <rFont val="Tahoma"/>
            <family val="2"/>
          </rPr>
          <t>MTDC</t>
        </r>
      </text>
    </comment>
    <comment ref="O74" authorId="2" shapeId="0" xr:uid="{D4200042-ECD8-43AE-8775-516610C28CBA}">
      <text>
        <r>
          <rPr>
            <sz val="9"/>
            <color indexed="81"/>
            <rFont val="Tahoma"/>
            <family val="2"/>
          </rPr>
          <t xml:space="preserve">All the numbers you need for the Modular budget forms in Cayuse and Assist are in this box. </t>
        </r>
      </text>
    </comment>
    <comment ref="P75" authorId="2" shapeId="0" xr:uid="{00000000-0006-0000-0200-000002000000}">
      <text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D11" authorId="0" shapeId="0" xr:uid="{35AFC304-228C-4019-9126-2837A7CF1B94}">
      <text>
        <r>
          <rPr>
            <b/>
            <sz val="9"/>
            <color indexed="81"/>
            <rFont val="Tahoma"/>
            <family val="2"/>
          </rPr>
          <t>Creator:
Start here
List personnel below 
Add salaries in column Q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1AAD5765-329F-4999-8242-B041C8E5DB00}">
      <text>
        <r>
          <rPr>
            <sz val="9"/>
            <color indexed="81"/>
            <rFont val="Tahoma"/>
            <family val="2"/>
          </rPr>
          <t>Pulls Hourly Rate from RATES Tab</t>
        </r>
      </text>
    </comment>
    <comment ref="K63" authorId="0" shapeId="0" xr:uid="{F9C54C3F-E8C5-4D01-96EF-F4682D42E67C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</t>
        </r>
      </text>
    </comment>
    <comment ref="P63" authorId="0" shapeId="0" xr:uid="{36740FC4-ECE3-45AB-BBE6-290D1960DAFE}">
      <text>
        <r>
          <rPr>
            <sz val="9"/>
            <color indexed="81"/>
            <rFont val="Tahoma"/>
            <family val="2"/>
          </rPr>
          <t>Enter the sub's direct cost for the 1st year.</t>
        </r>
      </text>
    </comment>
    <comment ref="P64" authorId="0" shapeId="0" xr:uid="{131B2CDB-0053-47F0-85FB-63A58D0494D4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0" shapeId="0" xr:uid="{6F75C525-FF17-4945-84CA-BF29C313E760}">
      <text>
        <r>
          <rPr>
            <sz val="9"/>
            <color indexed="81"/>
            <rFont val="Tahoma"/>
            <family val="2"/>
          </rPr>
          <t xml:space="preserve">We use the 1st $50,000 of the subcontract's budget to calculate our own IDC.  Only enter up to $50k. If this does not meet the $50,000 cap, then continue on year 2 and so on until reaching $50,000 cumulatively.  </t>
        </r>
      </text>
    </comment>
    <comment ref="P67" authorId="0" shapeId="0" xr:uid="{73F7B1A5-AD91-48CD-8705-4FB306891120}">
      <text>
        <r>
          <rPr>
            <sz val="9"/>
            <color indexed="81"/>
            <rFont val="Tahoma"/>
            <family val="2"/>
          </rPr>
          <t xml:space="preserve">If the Sub's total budget is over $50,000, this should show only $50,000.  If the Sub's total is under $50,000, this should show that full amount. </t>
        </r>
      </text>
    </comment>
    <comment ref="U67" authorId="0" shapeId="0" xr:uid="{581AC5CF-1D01-4894-8C6E-B39CAE7BC3FD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8" authorId="0" shapeId="0" xr:uid="{0060DEAE-1E85-4214-8178-93C366BFA89D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9" authorId="0" shapeId="0" xr:uid="{BC53DD6C-C9C8-4C72-BC80-78D485417C0C}">
      <text>
        <r>
          <rPr>
            <sz val="9"/>
            <color indexed="81"/>
            <rFont val="Tahoma"/>
            <family val="2"/>
          </rPr>
          <t>Matches K65</t>
        </r>
      </text>
    </comment>
    <comment ref="F71" authorId="1" shapeId="0" xr:uid="{AFB4C598-F5AA-4F44-ADED-9622C1CE4A0A}">
      <text>
        <r>
          <rPr>
            <sz val="9"/>
            <color indexed="81"/>
            <rFont val="Tahoma"/>
            <family val="2"/>
          </rPr>
          <t>MTDC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9BDD1307-D42E-4398-A0EA-F2AE8349049B}">
      <text>
        <r>
          <rPr>
            <sz val="9"/>
            <color indexed="81"/>
            <rFont val="Tahoma"/>
            <family val="2"/>
          </rPr>
          <t>Enter the sub's direct cost for the 2nd year.</t>
        </r>
      </text>
    </comment>
    <comment ref="K63" authorId="1" shapeId="0" xr:uid="{B2808A01-5BA3-4BCC-95B4-E0787E88BD79}">
      <text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P63" authorId="0" shapeId="0" xr:uid="{491989B8-E1C1-4236-B171-D7C4714693D6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59FDB51E-3949-461F-A5E9-23E8E0C14A44}">
      <text>
        <r>
          <rPr>
            <sz val="9"/>
            <color indexed="81"/>
            <rFont val="Tahoma"/>
            <family val="2"/>
          </rPr>
          <t xml:space="preserve">If the amount used in 1st year did not reach $50k, the budget from each year is used until it reaches $50k.
We use the 1st $50,000 of the subcontract's budget to calculate our own IDC.  Only enter up to $50k. If the subcontract's budget amount is less than $50k, use the full amount up to $50k.  This is done for all subcontracts. </t>
        </r>
      </text>
    </comment>
    <comment ref="P66" authorId="0" shapeId="0" xr:uid="{9CC4F6BE-1645-494E-B396-393EFAB4C195}">
      <text>
        <r>
          <rPr>
            <sz val="9"/>
            <color indexed="81"/>
            <rFont val="Tahoma"/>
            <family val="2"/>
          </rPr>
          <t>If the amount used in the 1st year did not reach $50k, this year's budget is utilized up to $50k.</t>
        </r>
      </text>
    </comment>
    <comment ref="U66" authorId="0" shapeId="0" xr:uid="{81BE04AF-1145-4085-990D-27B7FBCABC1D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7" authorId="0" shapeId="0" xr:uid="{3186083C-26E7-4C9F-B16F-D99B2EE5CF14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8" authorId="0" shapeId="0" xr:uid="{DA548A2B-4D8B-405E-BD3C-41B6D4A01874}">
      <text>
        <r>
          <rPr>
            <sz val="9"/>
            <color indexed="81"/>
            <rFont val="Tahoma"/>
            <family val="2"/>
          </rPr>
          <t>Matches K65</t>
        </r>
      </text>
    </comment>
    <comment ref="O73" authorId="1" shapeId="0" xr:uid="{A81EFFEA-8092-4B56-8742-E10E0FA47FF1}">
      <text>
        <r>
          <rPr>
            <sz val="9"/>
            <color indexed="81"/>
            <rFont val="Tahoma"/>
            <family val="2"/>
          </rPr>
          <t xml:space="preserve">All the numbers you need for the Modular budget forms in Cayuse and Assist are in this box. </t>
        </r>
      </text>
    </comment>
    <comment ref="P74" authorId="1" shapeId="0" xr:uid="{7F04846C-7F18-4FBB-939A-4DDF1E7D4C38}">
      <text>
        <r>
          <rPr>
            <sz val="9"/>
            <color indexed="81"/>
            <rFont val="Tahoma"/>
            <family val="2"/>
          </rPr>
          <t xml:space="preserve">Modules are in increments of $25,000.  Pick the module closest to your direct cost.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D25C805F-DDD9-44E7-B974-121C18BE752D}">
      <text>
        <r>
          <rPr>
            <sz val="9"/>
            <color indexed="81"/>
            <rFont val="Tahoma"/>
            <family val="2"/>
          </rPr>
          <t>Enter the sub's direct cost for the 2nd year.</t>
        </r>
      </text>
    </comment>
    <comment ref="K63" authorId="1" shapeId="0" xr:uid="{FD5890E6-DD32-488F-B71E-BA4991857C2D}">
      <text>
        <r>
          <rPr>
            <sz val="9"/>
            <color indexed="81"/>
            <rFont val="Tahoma"/>
            <family val="2"/>
          </rPr>
          <t xml:space="preserve">The subcontract numbers are automatically added from the subcontract table to the right. </t>
        </r>
      </text>
    </comment>
    <comment ref="P63" authorId="0" shapeId="0" xr:uid="{CA26B0A2-29CD-4DB2-B4A7-6BAB1DF91474}">
      <text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93851C6F-11FE-4FCC-9953-A5B25E8FC80F}">
      <text>
        <r>
          <rPr>
            <sz val="9"/>
            <color indexed="81"/>
            <rFont val="Tahoma"/>
            <family val="2"/>
          </rPr>
          <t xml:space="preserve">If the amount used in 1st year did not reach $50k, the budget from each year is used until it reaches $50k.
We use the 1st $50,000 of the subcontract's budget to calculate our own IDC.  Only enter up to $50k. If the subcontract's budget amount is less than $50k, use the full amount up to $50k.  This is done for all subcontracts. </t>
        </r>
      </text>
    </comment>
    <comment ref="P66" authorId="0" shapeId="0" xr:uid="{1DDE43B4-FA4C-4206-BAEF-B79873A153E1}">
      <text>
        <r>
          <rPr>
            <sz val="9"/>
            <color indexed="81"/>
            <rFont val="Tahoma"/>
            <family val="2"/>
          </rPr>
          <t>If the amount used in the 1st year did not reach $50k, this year's budget is utilized up to $50k.</t>
        </r>
      </text>
    </comment>
    <comment ref="U66" authorId="0" shapeId="0" xr:uid="{2BF2740F-0BDB-4242-B865-17C31F63EBE0}">
      <text>
        <r>
          <rPr>
            <sz val="9"/>
            <color indexed="81"/>
            <rFont val="Tahoma"/>
            <family val="2"/>
          </rPr>
          <t xml:space="preserve">These numbers will transfer to column K. </t>
        </r>
      </text>
    </comment>
    <comment ref="P67" authorId="0" shapeId="0" xr:uid="{50411814-9034-41EB-8609-57169582AAB4}">
      <text>
        <r>
          <rPr>
            <sz val="9"/>
            <color indexed="81"/>
            <rFont val="Tahoma"/>
            <family val="2"/>
          </rPr>
          <t>Amount of sub's budget remaining after IDC calculations.</t>
        </r>
      </text>
    </comment>
    <comment ref="U68" authorId="0" shapeId="0" xr:uid="{99C62391-DA2C-473D-A5D2-0EF38C10E7DC}">
      <text>
        <r>
          <rPr>
            <sz val="9"/>
            <color indexed="81"/>
            <rFont val="Tahoma"/>
            <family val="2"/>
          </rPr>
          <t>Matches K65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cstalvey</author>
  </authors>
  <commentList>
    <comment ref="K63" authorId="0" shapeId="0" xr:uid="{59FA5981-2CD6-4C1B-A516-C9A82C5AD6AD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</authors>
  <commentList>
    <comment ref="O44" authorId="0" shapeId="0" xr:uid="{51C2CD6B-06C8-41CE-85E1-9B4D28367B7E}">
      <text>
        <r>
          <rPr>
            <sz val="9"/>
            <color indexed="81"/>
            <rFont val="Tahoma"/>
            <family val="2"/>
          </rPr>
          <t>Total of all years</t>
        </r>
      </text>
    </comment>
    <comment ref="O45" authorId="0" shapeId="0" xr:uid="{783CD7B2-72E8-4A71-89C6-8E5B70A1C3BB}">
      <text>
        <r>
          <rPr>
            <sz val="9"/>
            <color indexed="81"/>
            <rFont val="Tahoma"/>
            <family val="2"/>
          </rPr>
          <t xml:space="preserve">Total of all years </t>
        </r>
      </text>
    </comment>
    <comment ref="O56" authorId="0" shapeId="0" xr:uid="{7BC0074A-B0C9-4D4F-8133-BB25D1A64319}">
      <text>
        <r>
          <rPr>
            <sz val="9"/>
            <color indexed="81"/>
            <rFont val="Tahoma"/>
            <family val="2"/>
          </rPr>
          <t>Total of all years</t>
        </r>
      </text>
    </comment>
    <comment ref="O57" authorId="0" shapeId="0" xr:uid="{ED9EB94E-754F-4AC0-B270-352987889D98}">
      <text>
        <r>
          <rPr>
            <sz val="9"/>
            <color indexed="81"/>
            <rFont val="Tahoma"/>
            <family val="2"/>
          </rPr>
          <t xml:space="preserve">Total of all years </t>
        </r>
      </text>
    </comment>
  </commentList>
</comments>
</file>

<file path=xl/sharedStrings.xml><?xml version="1.0" encoding="utf-8"?>
<sst xmlns="http://schemas.openxmlformats.org/spreadsheetml/2006/main" count="1758" uniqueCount="290">
  <si>
    <t>MATERIALS AND SUPPLIES</t>
  </si>
  <si>
    <t>OTHER</t>
  </si>
  <si>
    <t>SUMMARY PAGE</t>
  </si>
  <si>
    <t>ENTER</t>
  </si>
  <si>
    <t>Description</t>
  </si>
  <si>
    <t>amount</t>
  </si>
  <si>
    <t>Other Professional</t>
  </si>
  <si>
    <t>From:</t>
  </si>
  <si>
    <t>ANNUAL</t>
  </si>
  <si>
    <t>SALARY</t>
  </si>
  <si>
    <t xml:space="preserve"> @ month</t>
  </si>
  <si>
    <t>Total Fringe:</t>
  </si>
  <si>
    <t>Instructions:</t>
  </si>
  <si>
    <t>DO NOT ENTER ANYTHING ON THIS PAGE</t>
  </si>
  <si>
    <t>Agency Funded</t>
  </si>
  <si>
    <t>MATERIALS AND SUPPLIES       (Chemicals, gases)</t>
  </si>
  <si>
    <t>Secretary /Clerical</t>
  </si>
  <si>
    <t>months</t>
  </si>
  <si>
    <t>PI</t>
  </si>
  <si>
    <t>coPI</t>
  </si>
  <si>
    <t>Item</t>
  </si>
  <si>
    <t>Rate/Cost</t>
  </si>
  <si>
    <t>Detail</t>
  </si>
  <si>
    <t>Faculty/Staff Fringe</t>
  </si>
  <si>
    <t>Grad Student Fringe</t>
  </si>
  <si>
    <t>Temporary Fringe</t>
  </si>
  <si>
    <t>Ugrad Fringe N/Enroll</t>
  </si>
  <si>
    <t>Full Family Insurance</t>
  </si>
  <si>
    <t>Tuition Yr 1</t>
  </si>
  <si>
    <t>Tuition Yr 2</t>
  </si>
  <si>
    <t>Tuition Yr 3</t>
  </si>
  <si>
    <t>Undergraduate hourly</t>
  </si>
  <si>
    <t>Hours per week</t>
  </si>
  <si>
    <t>IDC Yr 1</t>
  </si>
  <si>
    <t>IDC Yr 2</t>
  </si>
  <si>
    <t>IDC Yr 3</t>
  </si>
  <si>
    <t>FEDERAL</t>
  </si>
  <si>
    <t>weeks</t>
  </si>
  <si>
    <t xml:space="preserve">TOTAL PARTICIPANTS                                    </t>
  </si>
  <si>
    <t>Tuition</t>
  </si>
  <si>
    <t>To:</t>
  </si>
  <si>
    <t>Project Period (months)</t>
  </si>
  <si>
    <t>Please make sure that the fringe rates and the health insurance rates are correct before starting working on the budget!!!</t>
  </si>
  <si>
    <t>YEAR 1</t>
  </si>
  <si>
    <t>YEAR 2</t>
  </si>
  <si>
    <t>YEAR 3</t>
  </si>
  <si>
    <t>YEAR 4</t>
  </si>
  <si>
    <t>YEAR 5</t>
  </si>
  <si>
    <t>Tuition Yr 4</t>
  </si>
  <si>
    <t>Tuition Yr 5</t>
  </si>
  <si>
    <t>ORGANIZATION</t>
  </si>
  <si>
    <t>PRINCIPAL INVESTIGATOR/PROJECT DIRECTOR</t>
  </si>
  <si>
    <t>Requested Duration:</t>
  </si>
  <si>
    <t>A. SENIOR PERSONNEL: PI/PD, Co-PI's, Faculty and Other Senior Associates</t>
  </si>
  <si>
    <t>Person-mos.</t>
  </si>
  <si>
    <t>Funds Requested</t>
  </si>
  <si>
    <t>CAL</t>
  </si>
  <si>
    <t>ACAD</t>
  </si>
  <si>
    <t>SUMR</t>
  </si>
  <si>
    <t>Monthly</t>
  </si>
  <si>
    <t>6. (</t>
  </si>
  <si>
    <t xml:space="preserve">B.  </t>
  </si>
  <si>
    <t>OTHER PERSONNEL (SHOW NUMBERS IN BRACKETS)</t>
  </si>
  <si>
    <t>1. (</t>
  </si>
  <si>
    <t>)  POST DOCTORAL ASSOCIATES</t>
  </si>
  <si>
    <t>Fringe:</t>
  </si>
  <si>
    <t>2. (</t>
  </si>
  <si>
    <t>3. (</t>
  </si>
  <si>
    <t>)  GRADUATE STUDENTS</t>
  </si>
  <si>
    <t>4. (</t>
  </si>
  <si>
    <t>)  UNDERGRADUATE STUDENTS</t>
  </si>
  <si>
    <t>5. (</t>
  </si>
  <si>
    <t>)  SECRETARIAL - CLERICAL</t>
  </si>
  <si>
    <t>)  OTHER</t>
  </si>
  <si>
    <t>TOTAL SALARIES AND WAGES (A+B)</t>
  </si>
  <si>
    <t>C.</t>
  </si>
  <si>
    <t>FRINGE BENEFITS (IF CHARGED AS DIRECT COSTS)</t>
  </si>
  <si>
    <t>TOTAL SALARIES, WAGES AND FRINGE BENEFITS (A+B+C)</t>
  </si>
  <si>
    <t>D.</t>
  </si>
  <si>
    <t xml:space="preserve">PERMANENT EQUIPMENT  (LIST ITEM AND DOLLAR AMOUNT FOR EACH ITEM.) </t>
  </si>
  <si>
    <t>TOTAL PERMANENT EQUIPMENT</t>
  </si>
  <si>
    <t>E.</t>
  </si>
  <si>
    <t xml:space="preserve">TRAVEL  </t>
  </si>
  <si>
    <t>1.  DOMESTIC  (INCL. CANADA AND U.S. POSSESSIONS)</t>
  </si>
  <si>
    <t>2.  FOREIGN</t>
  </si>
  <si>
    <t>TOTAL TRAVEL</t>
  </si>
  <si>
    <t>F.</t>
  </si>
  <si>
    <t>TRAINEE/PARTICIPANT COSTS</t>
  </si>
  <si>
    <t>STIPENDS  (Itemize levels, types + totals on budget justification page)</t>
  </si>
  <si>
    <t>TUITION &amp; FEES</t>
  </si>
  <si>
    <t>TRAINEE TRAVEL</t>
  </si>
  <si>
    <t>OTHER  (fully explain on justification page)</t>
  </si>
  <si>
    <t>TOTAL COST</t>
  </si>
  <si>
    <t>G.</t>
  </si>
  <si>
    <t>OTHER DIRECT COSTS</t>
  </si>
  <si>
    <t>PUBLICATION COSTS/DOCUMENTATION/DISSEMINATION</t>
  </si>
  <si>
    <t>CONSULTANT SERVICES</t>
  </si>
  <si>
    <t>TOTAL OTHER DIRECT COSTS</t>
  </si>
  <si>
    <t>H.</t>
  </si>
  <si>
    <t>TOTAL DIRECT COSTS  (A THROUGH G)</t>
  </si>
  <si>
    <t>I.</t>
  </si>
  <si>
    <t>INDIRECT COSTS  (SPECIFY RATE AND BASE)</t>
  </si>
  <si>
    <t>TOTAL INDIRECT COSTS</t>
  </si>
  <si>
    <t>J.</t>
  </si>
  <si>
    <t>TOTAL DIRECT AND INDIRECT COSTS  (H+I)</t>
  </si>
  <si>
    <t>K.</t>
  </si>
  <si>
    <t>AMOUNT OF ANY REQUIRED COST SHARING FROM NON-FEDERAL SOURCES</t>
  </si>
  <si>
    <t>L.</t>
  </si>
  <si>
    <t>TOTAL COST OF PROJECT  (J+K)</t>
  </si>
  <si>
    <t>)  OTHER PROFESSIONAL</t>
  </si>
  <si>
    <t>If the TOTALS do not match, you have a mistake somewhere.</t>
  </si>
  <si>
    <t>IDC Yr 4</t>
  </si>
  <si>
    <t>IDC Yr 5</t>
  </si>
  <si>
    <t>GRADUATE STUDENT TUITION</t>
  </si>
  <si>
    <t>APPOINTMENT</t>
  </si>
  <si>
    <t>Per Semester</t>
  </si>
  <si>
    <t>1 HOUR CREDIT</t>
  </si>
  <si>
    <t>Number of Hours</t>
  </si>
  <si>
    <t>Summer</t>
  </si>
  <si>
    <t>ANNUAL TUITION INCREASE</t>
  </si>
  <si>
    <t>Per Year Academic</t>
  </si>
  <si>
    <t>TOTAL SUBCONTACTS</t>
  </si>
  <si>
    <t>TOTAL SUBCONTRACTS</t>
  </si>
  <si>
    <t>Current IDC Rates</t>
  </si>
  <si>
    <t>Research</t>
  </si>
  <si>
    <t>Columbia Campus</t>
  </si>
  <si>
    <t>ON CAMPUS</t>
  </si>
  <si>
    <t>School of Medicine</t>
  </si>
  <si>
    <t>Senior &amp; Regional Campuses</t>
  </si>
  <si>
    <t>OFF CAMPUS</t>
  </si>
  <si>
    <t>Entire USC System</t>
  </si>
  <si>
    <t>Other Sponsored</t>
  </si>
  <si>
    <t>Activities</t>
  </si>
  <si>
    <t>Instruction</t>
  </si>
  <si>
    <t>Single</t>
  </si>
  <si>
    <t>With Child</t>
  </si>
  <si>
    <t>With Spouse</t>
  </si>
  <si>
    <t>ENTER INFORMATION</t>
  </si>
  <si>
    <t>Do NOT Enter Information</t>
  </si>
  <si>
    <t xml:space="preserve">The green spaces have formulas in them.     Do not type in these spaces. </t>
  </si>
  <si>
    <t>(SUBTRACTING SUB IDC)</t>
  </si>
  <si>
    <t>TOTAL</t>
  </si>
  <si>
    <t>YEAR 4 TOTAL DIRECT COST</t>
  </si>
  <si>
    <t>YEAR 3 TOTAL DIRECT COST</t>
  </si>
  <si>
    <t>YEAR 5 TOTAL DIRECT COST</t>
  </si>
  <si>
    <t>DIRECT COST</t>
  </si>
  <si>
    <r>
      <t xml:space="preserve">Monthly / </t>
    </r>
    <r>
      <rPr>
        <b/>
        <sz val="10"/>
        <rFont val="Arial"/>
        <family val="2"/>
      </rPr>
      <t>9 month</t>
    </r>
    <r>
      <rPr>
        <sz val="10"/>
        <rFont val="Arial"/>
        <family val="2"/>
      </rPr>
      <t xml:space="preserve"> appt</t>
    </r>
  </si>
  <si>
    <r>
      <t xml:space="preserve">Monthly / </t>
    </r>
    <r>
      <rPr>
        <b/>
        <sz val="10"/>
        <rFont val="Arial"/>
        <family val="2"/>
      </rPr>
      <t>12 month</t>
    </r>
    <r>
      <rPr>
        <sz val="10"/>
        <rFont val="Arial"/>
        <family val="2"/>
      </rPr>
      <t xml:space="preserve"> appt</t>
    </r>
  </si>
  <si>
    <t>BUDGET PAGE</t>
  </si>
  <si>
    <t>YEAR 1 TOTAL DIRECT COST</t>
  </si>
  <si>
    <t>UNIVERSITY OF SOUTH CAROLINA</t>
  </si>
  <si>
    <t>MTDC</t>
  </si>
  <si>
    <t>SUM PAGE</t>
  </si>
  <si>
    <t>Modular module</t>
  </si>
  <si>
    <t>USC IDC</t>
  </si>
  <si>
    <t>Total Cost of Project</t>
  </si>
  <si>
    <t xml:space="preserve">Modular Budget </t>
  </si>
  <si>
    <t>Subcontract IDC</t>
  </si>
  <si>
    <t>Modules</t>
  </si>
  <si>
    <t xml:space="preserve">Remaining </t>
  </si>
  <si>
    <t>Percent of Time &amp; Effort to Person Months (PM)</t>
  </si>
  <si>
    <t>Interactive Conversion Table</t>
  </si>
  <si>
    <t>3 month</t>
  </si>
  <si>
    <t>9 month</t>
  </si>
  <si>
    <t>10 month</t>
  </si>
  <si>
    <t>10.5 month</t>
  </si>
  <si>
    <t>11 month</t>
  </si>
  <si>
    <t>12 month</t>
  </si>
  <si>
    <t>Summer Term</t>
  </si>
  <si>
    <t>Appointment</t>
  </si>
  <si>
    <t>Academic Year</t>
  </si>
  <si>
    <t>Calendar Year</t>
  </si>
  <si>
    <t xml:space="preserve">  % effort </t>
  </si>
  <si>
    <t xml:space="preserve">         PM</t>
  </si>
  <si>
    <t>% effort</t>
  </si>
  <si>
    <t>PM</t>
  </si>
  <si>
    <t xml:space="preserve"> % effort</t>
  </si>
  <si>
    <t xml:space="preserve">  % effort</t>
  </si>
  <si>
    <t xml:space="preserve">        PM</t>
  </si>
  <si>
    <t>To use the chart simply insert the percent effort that you want to convert into the -0- of the 3 mo. Summer Term % effort line and</t>
  </si>
  <si>
    <t>hit enter.  The person month for 3, 6, 8, 9, 10, and 12 will be displayed simultaneously.</t>
  </si>
  <si>
    <t xml:space="preserve">There are three basic salary (wage) bases: Calendar Year, Academic Year and Summer Term. Here is a month/week/days   </t>
  </si>
  <si>
    <t>breakout for each:</t>
  </si>
  <si>
    <t>Academic Year (AY)</t>
  </si>
  <si>
    <t>9 months</t>
  </si>
  <si>
    <t>39 weeks</t>
  </si>
  <si>
    <t>273 days</t>
  </si>
  <si>
    <t>Summer Term (SM)</t>
  </si>
  <si>
    <t>3 months</t>
  </si>
  <si>
    <t>13 weeks</t>
  </si>
  <si>
    <t>90 days</t>
  </si>
  <si>
    <t xml:space="preserve">Calendar Year (CY) </t>
  </si>
  <si>
    <t>12 months</t>
  </si>
  <si>
    <t>52 weeks</t>
  </si>
  <si>
    <t>365 days</t>
  </si>
  <si>
    <t xml:space="preserve"> </t>
  </si>
  <si>
    <t>To fill out the budget forms for the SF 424 R&amp;R grantees will need to convert percent-of-effort to person months.  Below are</t>
  </si>
  <si>
    <t>a two examples of how person months are applied:</t>
  </si>
  <si>
    <t>Example 1:</t>
  </si>
  <si>
    <t>A PI on an AY appointment at a salary of $63,000 will have a monthly salary of $7,000 (one-ninth of the AY).</t>
  </si>
  <si>
    <t xml:space="preserve">25% of AY effort would equate to 2.25 person months (9x.25=2.25).  The Budget figure for that effort would be </t>
  </si>
  <si>
    <t>$15,750 (7,000 multiplied by 2.25 AY months).</t>
  </si>
  <si>
    <t>Example 2: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</si>
  <si>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</si>
  <si>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</si>
  <si>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be$18,000 (6,000 multiplied by 3 CY months).</t>
  </si>
  <si>
    <t>NOTES:</t>
  </si>
  <si>
    <t>Direct Costs</t>
  </si>
  <si>
    <t>Year 1</t>
  </si>
  <si>
    <t>Year 2</t>
  </si>
  <si>
    <t>Year 3</t>
  </si>
  <si>
    <t>Year 4</t>
  </si>
  <si>
    <t>Year 5</t>
  </si>
  <si>
    <t>Effective</t>
  </si>
  <si>
    <t>Total Direct Costs</t>
  </si>
  <si>
    <t>MTDC Indirect Base (F&amp;A)</t>
  </si>
  <si>
    <t>Totals</t>
  </si>
  <si>
    <t>Sub's budget used for IDC calculations</t>
  </si>
  <si>
    <t>Enter information in the yellow cells only</t>
  </si>
  <si>
    <t>Green cells are locked with formulas</t>
  </si>
  <si>
    <t>This cell contains DIRECT COST ONLY (including subcontracts)</t>
  </si>
  <si>
    <t>MODULAR BUDGET CALCULATIONS</t>
  </si>
  <si>
    <t xml:space="preserve">4. If you do not need all 5 years, either leave the other years blank or "hide" the tabs.  Do not delete the other years as it will cause the summary page to malfunction. </t>
  </si>
  <si>
    <t>SUBCONTRACT WORK TABLES</t>
  </si>
  <si>
    <t>Pink cells are locked with formulas for subcontracts</t>
  </si>
  <si>
    <t>Total for all subs</t>
  </si>
  <si>
    <t xml:space="preserve">Please make sure that the fringe rates and the health insurance rates are up to date on the RATES tab.  </t>
  </si>
  <si>
    <t>Dropdown Menu</t>
  </si>
  <si>
    <t>Appointments 11.5-12 months use CAL person-months</t>
  </si>
  <si>
    <t>Appointments 9-11 months use ACAD / SUMR person-months</t>
  </si>
  <si>
    <t>YEAR 2 TOTAL DIRECT COST</t>
  </si>
  <si>
    <t>Ugrad Fringe Enroll</t>
  </si>
  <si>
    <t>TOTAL SENIOR PERSONNEL</t>
  </si>
  <si>
    <t>USC PERSONNEL ONLY</t>
  </si>
  <si>
    <t>OTHER PROFESSIONAL</t>
  </si>
  <si>
    <t>FRINGE BENEFITS</t>
  </si>
  <si>
    <t>Graduate Students</t>
  </si>
  <si>
    <t>UNDERGRADUATE STUDENTS</t>
  </si>
  <si>
    <t>GRADUATE STUDENTS</t>
  </si>
  <si>
    <t>SECRETARIAL - CLERICAL</t>
  </si>
  <si>
    <t>Undergraduate Students Not Enrolled</t>
  </si>
  <si>
    <t>UNDERGRADUATE STUDENTS - SUMMER / NOT ENROLLED</t>
  </si>
  <si>
    <t>OTHER PERSONNEL (Show Quantity in Column B)</t>
  </si>
  <si>
    <t>Undergraduate Students</t>
  </si>
  <si>
    <t xml:space="preserve">Graduate Students </t>
  </si>
  <si>
    <t>TOTAL PARTICIPANTS</t>
  </si>
  <si>
    <t>Total of All</t>
  </si>
  <si>
    <t>P</t>
  </si>
  <si>
    <t>O</t>
  </si>
  <si>
    <t>Q</t>
  </si>
  <si>
    <t>R</t>
  </si>
  <si>
    <t xml:space="preserve">S </t>
  </si>
  <si>
    <t>T</t>
  </si>
  <si>
    <t>U</t>
  </si>
  <si>
    <t>UNDERGRAD STUDENTS - SUMMER / NOT ENROLLED(May 16-Aug 16)</t>
  </si>
  <si>
    <t>1. Choose the appointment in column R from the drop down menu.  Appointments 9-11 months use ACAD / SUMR person-months. Appointments 11.5-12 months use CAL person-months.</t>
  </si>
  <si>
    <t xml:space="preserve">3. Fill in the subcontract worktables on the right to get the subcontract into the budget.  USC uses the first $25000 of EACH subcontract over the course of the proposed period in our calculation for IDC.  </t>
  </si>
  <si>
    <t xml:space="preserve">2. Only enter information in YELLOW cells.  The GREEN spaces are locked with formulas and will cause the spreadsheet to not work properly if overwritten. </t>
  </si>
  <si>
    <t xml:space="preserve">SUBCONTRACTS      </t>
  </si>
  <si>
    <t xml:space="preserve">5. To change IDC, Tuition, or Undergraduate Hourly rates, go to the RATES tab. </t>
  </si>
  <si>
    <t xml:space="preserve">SUBCONTRACTS </t>
  </si>
  <si>
    <t xml:space="preserve">SUBCONTRACTS    </t>
  </si>
  <si>
    <t>SUBCONTRACTS</t>
  </si>
  <si>
    <t>Postdoc</t>
  </si>
  <si>
    <t>PostDoc</t>
  </si>
  <si>
    <t xml:space="preserve">TOTAL PARTICIPANTS </t>
  </si>
  <si>
    <t xml:space="preserve">TOTAL PARTICIPANTS  </t>
  </si>
  <si>
    <t>INDIRECT COST</t>
  </si>
  <si>
    <t>Sub #1</t>
  </si>
  <si>
    <t>Sub #2</t>
  </si>
  <si>
    <t>Sub #3</t>
  </si>
  <si>
    <t>Sub #4</t>
  </si>
  <si>
    <t>Sub #5</t>
  </si>
  <si>
    <t>If the IDC does not match, you have a mistake somewhere.</t>
  </si>
  <si>
    <t>CONTRACTUAL SERVICES/COMPUTER SERVICES</t>
  </si>
  <si>
    <t>COST SHARE</t>
  </si>
  <si>
    <t>COST SHARE PAGE</t>
  </si>
  <si>
    <t xml:space="preserve">TOTAL COST SHARE OF PROJECT </t>
  </si>
  <si>
    <t>TOTAL COST SHARE OF PROJECT</t>
  </si>
  <si>
    <t>Orange cells are locked from Cost Share tab</t>
  </si>
  <si>
    <t>Orange cells are locked with formulas</t>
  </si>
  <si>
    <t xml:space="preserve">6. The latest version of this spreadsheet, as well as other helpful grant information, can be found on the SAM website. </t>
  </si>
  <si>
    <t>https://sc.edu/about/offices_and_divisions/sponsored_awards_management/index.php</t>
  </si>
  <si>
    <t xml:space="preserve">2. Only enter information in YELLOW cells.  The ORANGE spaces are locked with formulas and will cause the spreadsheet to not work properly if overwritten. </t>
  </si>
  <si>
    <t>SPONSOR SUBCONTRACTS</t>
  </si>
  <si>
    <t>COST SHARE SUBCONTRACTS</t>
  </si>
  <si>
    <t>1/1/25 - 06/30/25</t>
  </si>
  <si>
    <t>First $50,000 per subcontract</t>
  </si>
  <si>
    <t>Over $50,000 per subcontract</t>
  </si>
  <si>
    <t>USED FOR IDC UP TO $50K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</si>
</sst>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0."/>
    <numFmt numFmtId="166" formatCode="0.0"/>
    <numFmt numFmtId="167" formatCode="0.0%"/>
    <numFmt numFmtId="168" formatCode="&quot;$&quot;#,##0"/>
  </numFmts>
  <fonts count="32">
    <font>
      <sz val="10"/>
      <name val="Geneva"/>
    </font>
    <font>
      <sz val="10"/>
      <name val="Geneva"/>
    </font>
    <font>
      <sz val="8"/>
      <name val="Geneva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C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u/>
      <sz val="8"/>
      <name val="Arial"/>
      <family val="2"/>
    </font>
    <font>
      <sz val="8"/>
      <color rgb="FFC00000"/>
      <name val="Arial"/>
      <family val="2"/>
    </font>
    <font>
      <sz val="8"/>
      <color theme="0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9"/>
      <color indexed="20"/>
      <name val="Arial"/>
      <family val="2"/>
    </font>
    <font>
      <u/>
      <sz val="9"/>
      <color indexed="2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name val="Times New Roman"/>
      <family val="1"/>
    </font>
    <font>
      <sz val="8"/>
      <color theme="0" tint="-0.499984740745262"/>
      <name val="Arial"/>
      <family val="2"/>
    </font>
    <font>
      <b/>
      <sz val="10"/>
      <name val="Geneva"/>
    </font>
    <font>
      <b/>
      <i/>
      <sz val="20"/>
      <color theme="0"/>
      <name val="Arial"/>
      <family val="2"/>
    </font>
    <font>
      <b/>
      <i/>
      <sz val="20"/>
      <color theme="0"/>
      <name val="Geneva"/>
    </font>
    <font>
      <b/>
      <sz val="8"/>
      <color theme="5" tint="-0.249977111117893"/>
      <name val="Arial"/>
      <family val="2"/>
    </font>
    <font>
      <u/>
      <sz val="10"/>
      <color theme="10"/>
      <name val="Geneva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FCCFF"/>
        <bgColor indexed="64"/>
      </patternFill>
    </fill>
    <fill>
      <patternFill patternType="lightDown">
        <fgColor theme="0" tint="-0.34998626667073579"/>
        <bgColor indexed="65"/>
      </patternFill>
    </fill>
    <fill>
      <patternFill patternType="lightVertical">
        <fgColor theme="0" tint="-0.24994659260841701"/>
        <bgColor rgb="FFFFCCFF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lightGray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indexed="64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1" fillId="0" borderId="0" applyNumberFormat="0" applyFill="0" applyBorder="0" applyAlignment="0" applyProtection="0"/>
  </cellStyleXfs>
  <cellXfs count="711">
    <xf numFmtId="0" fontId="0" fillId="0" borderId="0" xfId="0"/>
    <xf numFmtId="0" fontId="3" fillId="4" borderId="0" xfId="0" applyFont="1" applyFill="1"/>
    <xf numFmtId="0" fontId="3" fillId="4" borderId="17" xfId="0" applyFont="1" applyFill="1" applyBorder="1"/>
    <xf numFmtId="0" fontId="5" fillId="4" borderId="24" xfId="0" applyFont="1" applyFill="1" applyBorder="1" applyAlignment="1">
      <alignment wrapText="1"/>
    </xf>
    <xf numFmtId="0" fontId="3" fillId="0" borderId="0" xfId="0" applyFont="1"/>
    <xf numFmtId="0" fontId="8" fillId="4" borderId="18" xfId="0" applyFont="1" applyFill="1" applyBorder="1" applyAlignment="1">
      <alignment wrapText="1"/>
    </xf>
    <xf numFmtId="0" fontId="8" fillId="4" borderId="19" xfId="0" applyFont="1" applyFill="1" applyBorder="1"/>
    <xf numFmtId="0" fontId="8" fillId="4" borderId="20" xfId="0" applyFont="1" applyFill="1" applyBorder="1"/>
    <xf numFmtId="0" fontId="3" fillId="4" borderId="24" xfId="0" applyFont="1" applyFill="1" applyBorder="1" applyAlignment="1">
      <alignment wrapText="1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3" borderId="1" xfId="0" applyFont="1" applyFill="1" applyBorder="1" applyProtection="1">
      <protection locked="0"/>
    </xf>
    <xf numFmtId="6" fontId="9" fillId="0" borderId="1" xfId="0" applyNumberFormat="1" applyFont="1" applyBorder="1" applyProtection="1">
      <protection locked="0"/>
    </xf>
    <xf numFmtId="6" fontId="10" fillId="0" borderId="1" xfId="0" applyNumberFormat="1" applyFont="1" applyBorder="1" applyProtection="1">
      <protection locked="0"/>
    </xf>
    <xf numFmtId="0" fontId="3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6" fontId="10" fillId="0" borderId="0" xfId="0" applyNumberFormat="1" applyFont="1" applyProtection="1"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9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4" fillId="0" borderId="0" xfId="0" applyFont="1"/>
    <xf numFmtId="0" fontId="9" fillId="3" borderId="1" xfId="0" applyFont="1" applyFill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6" fontId="10" fillId="0" borderId="5" xfId="0" applyNumberFormat="1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Continuous"/>
      <protection locked="0"/>
    </xf>
    <xf numFmtId="5" fontId="10" fillId="0" borderId="0" xfId="0" applyNumberFormat="1" applyFont="1" applyAlignment="1" applyProtection="1">
      <alignment horizontal="centerContinuous"/>
      <protection locked="0"/>
    </xf>
    <xf numFmtId="167" fontId="10" fillId="6" borderId="0" xfId="2" applyNumberFormat="1" applyFont="1" applyFill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6" fontId="3" fillId="6" borderId="1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8" xfId="0" applyFont="1" applyBorder="1"/>
    <xf numFmtId="9" fontId="4" fillId="0" borderId="19" xfId="0" applyNumberFormat="1" applyFont="1" applyBorder="1"/>
    <xf numFmtId="167" fontId="3" fillId="0" borderId="19" xfId="0" applyNumberFormat="1" applyFont="1" applyBorder="1" applyAlignment="1">
      <alignment horizontal="center"/>
    </xf>
    <xf numFmtId="0" fontId="3" fillId="0" borderId="19" xfId="0" applyFont="1" applyBorder="1"/>
    <xf numFmtId="0" fontId="3" fillId="0" borderId="24" xfId="0" applyFont="1" applyBorder="1"/>
    <xf numFmtId="167" fontId="3" fillId="0" borderId="0" xfId="0" applyNumberFormat="1" applyFont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167" fontId="3" fillId="0" borderId="22" xfId="0" applyNumberFormat="1" applyFont="1" applyBorder="1" applyAlignment="1">
      <alignment horizontal="center"/>
    </xf>
    <xf numFmtId="0" fontId="4" fillId="0" borderId="19" xfId="0" applyFont="1" applyBorder="1"/>
    <xf numFmtId="167" fontId="3" fillId="0" borderId="0" xfId="0" applyNumberFormat="1" applyFont="1"/>
    <xf numFmtId="6" fontId="3" fillId="0" borderId="0" xfId="0" applyNumberFormat="1" applyFont="1"/>
    <xf numFmtId="6" fontId="10" fillId="6" borderId="11" xfId="1" applyNumberFormat="1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/>
    </xf>
    <xf numFmtId="2" fontId="10" fillId="6" borderId="11" xfId="0" applyNumberFormat="1" applyFont="1" applyFill="1" applyBorder="1" applyAlignment="1">
      <alignment horizontal="center"/>
    </xf>
    <xf numFmtId="6" fontId="10" fillId="6" borderId="11" xfId="1" applyNumberFormat="1" applyFont="1" applyFill="1" applyBorder="1" applyAlignment="1">
      <alignment horizontal="left"/>
    </xf>
    <xf numFmtId="0" fontId="10" fillId="6" borderId="11" xfId="0" applyFont="1" applyFill="1" applyBorder="1"/>
    <xf numFmtId="2" fontId="9" fillId="6" borderId="11" xfId="0" applyNumberFormat="1" applyFont="1" applyFill="1" applyBorder="1" applyAlignment="1">
      <alignment horizontal="center"/>
    </xf>
    <xf numFmtId="5" fontId="10" fillId="6" borderId="12" xfId="0" applyNumberFormat="1" applyFont="1" applyFill="1" applyBorder="1"/>
    <xf numFmtId="5" fontId="10" fillId="6" borderId="16" xfId="0" applyNumberFormat="1" applyFont="1" applyFill="1" applyBorder="1"/>
    <xf numFmtId="5" fontId="10" fillId="6" borderId="0" xfId="0" applyNumberFormat="1" applyFont="1" applyFill="1" applyAlignment="1">
      <alignment horizontal="center"/>
    </xf>
    <xf numFmtId="1" fontId="9" fillId="6" borderId="15" xfId="0" applyNumberFormat="1" applyFont="1" applyFill="1" applyBorder="1" applyAlignment="1">
      <alignment horizontal="right"/>
    </xf>
    <xf numFmtId="5" fontId="10" fillId="6" borderId="12" xfId="0" applyNumberFormat="1" applyFont="1" applyFill="1" applyBorder="1" applyAlignment="1">
      <alignment horizontal="center"/>
    </xf>
    <xf numFmtId="2" fontId="10" fillId="6" borderId="11" xfId="1" applyNumberFormat="1" applyFont="1" applyFill="1" applyBorder="1" applyAlignment="1">
      <alignment horizontal="right"/>
    </xf>
    <xf numFmtId="2" fontId="10" fillId="6" borderId="11" xfId="0" applyNumberFormat="1" applyFont="1" applyFill="1" applyBorder="1" applyAlignment="1">
      <alignment horizontal="right"/>
    </xf>
    <xf numFmtId="6" fontId="10" fillId="6" borderId="16" xfId="1" applyNumberFormat="1" applyFont="1" applyFill="1" applyBorder="1"/>
    <xf numFmtId="6" fontId="10" fillId="6" borderId="16" xfId="1" applyNumberFormat="1" applyFont="1" applyFill="1" applyBorder="1" applyAlignment="1">
      <alignment horizontal="center"/>
    </xf>
    <xf numFmtId="6" fontId="9" fillId="6" borderId="15" xfId="1" applyNumberFormat="1" applyFont="1" applyFill="1" applyBorder="1" applyAlignment="1">
      <alignment horizontal="right"/>
    </xf>
    <xf numFmtId="5" fontId="10" fillId="6" borderId="16" xfId="0" applyNumberFormat="1" applyFont="1" applyFill="1" applyBorder="1" applyAlignment="1">
      <alignment horizontal="center"/>
    </xf>
    <xf numFmtId="0" fontId="20" fillId="0" borderId="0" xfId="15" applyFont="1"/>
    <xf numFmtId="0" fontId="21" fillId="0" borderId="0" xfId="15" applyFont="1" applyAlignment="1">
      <alignment horizontal="center"/>
    </xf>
    <xf numFmtId="0" fontId="21" fillId="0" borderId="0" xfId="15" applyFont="1"/>
    <xf numFmtId="0" fontId="20" fillId="0" borderId="0" xfId="15" applyFont="1" applyAlignment="1">
      <alignment horizontal="center"/>
    </xf>
    <xf numFmtId="0" fontId="21" fillId="8" borderId="0" xfId="15" applyFont="1" applyFill="1" applyAlignment="1">
      <alignment horizontal="center"/>
    </xf>
    <xf numFmtId="0" fontId="20" fillId="8" borderId="0" xfId="15" applyFont="1" applyFill="1"/>
    <xf numFmtId="0" fontId="21" fillId="8" borderId="0" xfId="15" applyFont="1" applyFill="1"/>
    <xf numFmtId="0" fontId="22" fillId="8" borderId="0" xfId="15" applyFont="1" applyFill="1"/>
    <xf numFmtId="0" fontId="21" fillId="8" borderId="0" xfId="15" applyFont="1" applyFill="1" applyAlignment="1">
      <alignment horizontal="right"/>
    </xf>
    <xf numFmtId="0" fontId="20" fillId="0" borderId="1" xfId="15" applyFont="1" applyBorder="1"/>
    <xf numFmtId="0" fontId="23" fillId="9" borderId="3" xfId="15" applyFont="1" applyFill="1" applyBorder="1"/>
    <xf numFmtId="2" fontId="23" fillId="9" borderId="3" xfId="15" applyNumberFormat="1" applyFont="1" applyFill="1" applyBorder="1"/>
    <xf numFmtId="2" fontId="23" fillId="9" borderId="0" xfId="15" applyNumberFormat="1" applyFont="1" applyFill="1"/>
    <xf numFmtId="1" fontId="23" fillId="9" borderId="0" xfId="15" applyNumberFormat="1" applyFont="1" applyFill="1"/>
    <xf numFmtId="2" fontId="23" fillId="0" borderId="0" xfId="15" applyNumberFormat="1" applyFont="1"/>
    <xf numFmtId="0" fontId="23" fillId="0" borderId="0" xfId="15" applyFont="1"/>
    <xf numFmtId="2" fontId="23" fillId="9" borderId="3" xfId="15" applyNumberFormat="1" applyFont="1" applyFill="1" applyBorder="1" applyAlignment="1">
      <alignment horizontal="right"/>
    </xf>
    <xf numFmtId="2" fontId="23" fillId="9" borderId="3" xfId="15" applyNumberFormat="1" applyFont="1" applyFill="1" applyBorder="1" applyAlignment="1">
      <alignment horizontal="center"/>
    </xf>
    <xf numFmtId="0" fontId="20" fillId="9" borderId="22" xfId="15" applyFont="1" applyFill="1" applyBorder="1"/>
    <xf numFmtId="2" fontId="20" fillId="9" borderId="22" xfId="15" applyNumberFormat="1" applyFont="1" applyFill="1" applyBorder="1"/>
    <xf numFmtId="2" fontId="23" fillId="9" borderId="22" xfId="15" applyNumberFormat="1" applyFont="1" applyFill="1" applyBorder="1"/>
    <xf numFmtId="0" fontId="20" fillId="0" borderId="22" xfId="15" applyFont="1" applyBorder="1"/>
    <xf numFmtId="2" fontId="20" fillId="0" borderId="0" xfId="15" applyNumberFormat="1" applyFont="1"/>
    <xf numFmtId="0" fontId="24" fillId="0" borderId="0" xfId="15" applyFont="1"/>
    <xf numFmtId="2" fontId="24" fillId="0" borderId="0" xfId="15" applyNumberFormat="1" applyFont="1"/>
    <xf numFmtId="0" fontId="25" fillId="0" borderId="0" xfId="15" applyFont="1"/>
    <xf numFmtId="0" fontId="25" fillId="0" borderId="0" xfId="15" applyFont="1" applyAlignment="1">
      <alignment horizontal="right" vertical="center"/>
    </xf>
    <xf numFmtId="0" fontId="25" fillId="0" borderId="0" xfId="15" applyFont="1" applyAlignment="1">
      <alignment horizontal="left" indent="8"/>
    </xf>
    <xf numFmtId="0" fontId="3" fillId="0" borderId="0" xfId="15"/>
    <xf numFmtId="2" fontId="3" fillId="0" borderId="0" xfId="15" applyNumberFormat="1"/>
    <xf numFmtId="6" fontId="10" fillId="5" borderId="11" xfId="1" applyNumberFormat="1" applyFont="1" applyFill="1" applyBorder="1" applyAlignment="1" applyProtection="1">
      <alignment horizontal="center"/>
      <protection locked="0"/>
    </xf>
    <xf numFmtId="0" fontId="10" fillId="5" borderId="4" xfId="0" applyFont="1" applyFill="1" applyBorder="1" applyAlignment="1" applyProtection="1">
      <alignment horizontal="center"/>
      <protection locked="0"/>
    </xf>
    <xf numFmtId="0" fontId="10" fillId="5" borderId="11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14" fontId="10" fillId="5" borderId="4" xfId="0" applyNumberFormat="1" applyFont="1" applyFill="1" applyBorder="1" applyAlignment="1" applyProtection="1">
      <alignment horizontal="center"/>
      <protection locked="0"/>
    </xf>
    <xf numFmtId="164" fontId="13" fillId="0" borderId="3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164" fontId="10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centerContinuous"/>
      <protection locked="0"/>
    </xf>
    <xf numFmtId="0" fontId="10" fillId="0" borderId="3" xfId="0" applyFont="1" applyBorder="1" applyAlignment="1" applyProtection="1">
      <alignment horizontal="centerContinuous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6" fontId="9" fillId="0" borderId="0" xfId="0" applyNumberFormat="1" applyFont="1" applyAlignment="1" applyProtection="1">
      <alignment horizontal="centerContinuous"/>
      <protection locked="0"/>
    </xf>
    <xf numFmtId="6" fontId="10" fillId="0" borderId="0" xfId="0" applyNumberFormat="1" applyFont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25" xfId="0" applyFont="1" applyBorder="1" applyProtection="1">
      <protection locked="0"/>
    </xf>
    <xf numFmtId="0" fontId="10" fillId="0" borderId="12" xfId="0" applyFont="1" applyBorder="1" applyAlignment="1" applyProtection="1">
      <alignment horizontal="centerContinuous"/>
      <protection locked="0"/>
    </xf>
    <xf numFmtId="10" fontId="10" fillId="0" borderId="6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10" fontId="10" fillId="0" borderId="4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165" fontId="10" fillId="0" borderId="2" xfId="0" applyNumberFormat="1" applyFont="1" applyBorder="1" applyAlignment="1" applyProtection="1">
      <alignment horizontal="left"/>
      <protection locked="0"/>
    </xf>
    <xf numFmtId="0" fontId="10" fillId="5" borderId="11" xfId="0" applyFont="1" applyFill="1" applyBorder="1" applyAlignment="1" applyProtection="1">
      <alignment horizontal="center"/>
      <protection locked="0"/>
    </xf>
    <xf numFmtId="2" fontId="10" fillId="0" borderId="0" xfId="0" applyNumberFormat="1" applyFont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5" fontId="10" fillId="7" borderId="10" xfId="0" applyNumberFormat="1" applyFont="1" applyFill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2" fontId="10" fillId="0" borderId="1" xfId="0" applyNumberFormat="1" applyFont="1" applyBorder="1" applyProtection="1">
      <protection locked="0"/>
    </xf>
    <xf numFmtId="2" fontId="10" fillId="0" borderId="0" xfId="0" applyNumberFormat="1" applyFont="1" applyAlignment="1" applyProtection="1">
      <alignment horizontal="right"/>
      <protection locked="0"/>
    </xf>
    <xf numFmtId="6" fontId="10" fillId="0" borderId="3" xfId="0" applyNumberFormat="1" applyFont="1" applyBorder="1" applyProtection="1">
      <protection locked="0"/>
    </xf>
    <xf numFmtId="0" fontId="10" fillId="0" borderId="3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0" fontId="10" fillId="0" borderId="5" xfId="0" applyFont="1" applyBorder="1" applyAlignment="1" applyProtection="1">
      <alignment horizontal="right"/>
      <protection locked="0"/>
    </xf>
    <xf numFmtId="168" fontId="10" fillId="0" borderId="1" xfId="0" applyNumberFormat="1" applyFont="1" applyBorder="1" applyAlignment="1" applyProtection="1">
      <alignment horizontal="right"/>
      <protection locked="0"/>
    </xf>
    <xf numFmtId="6" fontId="10" fillId="5" borderId="4" xfId="1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 wrapText="1"/>
      <protection locked="0"/>
    </xf>
    <xf numFmtId="165" fontId="10" fillId="0" borderId="5" xfId="0" applyNumberFormat="1" applyFont="1" applyBorder="1" applyProtection="1">
      <protection locked="0"/>
    </xf>
    <xf numFmtId="0" fontId="10" fillId="0" borderId="11" xfId="0" applyFont="1" applyBorder="1" applyProtection="1">
      <protection locked="0"/>
    </xf>
    <xf numFmtId="9" fontId="10" fillId="0" borderId="0" xfId="0" applyNumberFormat="1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0" fillId="0" borderId="10" xfId="0" applyFont="1" applyBorder="1" applyProtection="1">
      <protection locked="0"/>
    </xf>
    <xf numFmtId="0" fontId="10" fillId="6" borderId="11" xfId="0" applyFont="1" applyFill="1" applyBorder="1" applyAlignment="1">
      <alignment wrapText="1"/>
    </xf>
    <xf numFmtId="167" fontId="10" fillId="6" borderId="11" xfId="2" applyNumberFormat="1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2" fontId="10" fillId="6" borderId="11" xfId="1" applyNumberFormat="1" applyFont="1" applyFill="1" applyBorder="1" applyAlignment="1">
      <alignment horizontal="center"/>
    </xf>
    <xf numFmtId="164" fontId="10" fillId="0" borderId="3" xfId="0" applyNumberFormat="1" applyFont="1" applyBorder="1" applyProtection="1">
      <protection locked="0"/>
    </xf>
    <xf numFmtId="5" fontId="10" fillId="0" borderId="3" xfId="0" applyNumberFormat="1" applyFont="1" applyBorder="1" applyProtection="1">
      <protection locked="0"/>
    </xf>
    <xf numFmtId="6" fontId="10" fillId="7" borderId="10" xfId="1" applyNumberFormat="1" applyFont="1" applyFill="1" applyBorder="1" applyProtection="1">
      <protection locked="0"/>
    </xf>
    <xf numFmtId="5" fontId="10" fillId="7" borderId="10" xfId="0" applyNumberFormat="1" applyFont="1" applyFill="1" applyBorder="1"/>
    <xf numFmtId="6" fontId="10" fillId="10" borderId="11" xfId="0" applyNumberFormat="1" applyFont="1" applyFill="1" applyBorder="1"/>
    <xf numFmtId="0" fontId="10" fillId="0" borderId="0" xfId="0" applyFont="1"/>
    <xf numFmtId="6" fontId="26" fillId="11" borderId="0" xfId="0" applyNumberFormat="1" applyFont="1" applyFill="1" applyProtection="1">
      <protection locked="0"/>
    </xf>
    <xf numFmtId="6" fontId="10" fillId="12" borderId="4" xfId="1" applyNumberFormat="1" applyFont="1" applyFill="1" applyBorder="1" applyAlignment="1" applyProtection="1">
      <alignment horizontal="center"/>
    </xf>
    <xf numFmtId="6" fontId="10" fillId="13" borderId="11" xfId="0" applyNumberFormat="1" applyFont="1" applyFill="1" applyBorder="1"/>
    <xf numFmtId="6" fontId="10" fillId="14" borderId="11" xfId="0" applyNumberFormat="1" applyFont="1" applyFill="1" applyBorder="1"/>
    <xf numFmtId="6" fontId="10" fillId="5" borderId="11" xfId="1" applyNumberFormat="1" applyFont="1" applyFill="1" applyBorder="1" applyProtection="1">
      <protection locked="0"/>
    </xf>
    <xf numFmtId="6" fontId="10" fillId="5" borderId="9" xfId="1" applyNumberFormat="1" applyFont="1" applyFill="1" applyBorder="1" applyProtection="1">
      <protection locked="0"/>
    </xf>
    <xf numFmtId="6" fontId="10" fillId="0" borderId="11" xfId="1" applyNumberFormat="1" applyFont="1" applyBorder="1" applyProtection="1"/>
    <xf numFmtId="6" fontId="10" fillId="10" borderId="9" xfId="0" applyNumberFormat="1" applyFont="1" applyFill="1" applyBorder="1"/>
    <xf numFmtId="0" fontId="9" fillId="0" borderId="0" xfId="0" applyFont="1" applyAlignment="1" applyProtection="1">
      <alignment wrapText="1"/>
      <protection locked="0"/>
    </xf>
    <xf numFmtId="6" fontId="9" fillId="0" borderId="0" xfId="1" applyNumberFormat="1" applyFont="1" applyFill="1" applyBorder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10" fillId="6" borderId="11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6" fontId="9" fillId="0" borderId="0" xfId="0" applyNumberFormat="1" applyFont="1"/>
    <xf numFmtId="0" fontId="13" fillId="0" borderId="0" xfId="0" applyFont="1" applyProtection="1">
      <protection locked="0"/>
    </xf>
    <xf numFmtId="6" fontId="10" fillId="12" borderId="11" xfId="1" applyNumberFormat="1" applyFont="1" applyFill="1" applyBorder="1" applyProtection="1"/>
    <xf numFmtId="165" fontId="10" fillId="0" borderId="8" xfId="0" applyNumberFormat="1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  <protection locked="0"/>
    </xf>
    <xf numFmtId="1" fontId="10" fillId="5" borderId="4" xfId="0" applyNumberFormat="1" applyFont="1" applyFill="1" applyBorder="1" applyAlignment="1" applyProtection="1">
      <alignment horizontal="center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2" fontId="10" fillId="0" borderId="5" xfId="0" applyNumberFormat="1" applyFont="1" applyBorder="1" applyProtection="1">
      <protection locked="0"/>
    </xf>
    <xf numFmtId="6" fontId="10" fillId="6" borderId="12" xfId="1" applyNumberFormat="1" applyFont="1" applyFill="1" applyBorder="1" applyAlignment="1">
      <alignment horizontal="right"/>
    </xf>
    <xf numFmtId="0" fontId="10" fillId="2" borderId="30" xfId="0" applyFont="1" applyFill="1" applyBorder="1" applyAlignment="1" applyProtection="1">
      <alignment horizontal="left"/>
      <protection locked="0"/>
    </xf>
    <xf numFmtId="164" fontId="10" fillId="0" borderId="5" xfId="0" applyNumberFormat="1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7" fillId="0" borderId="5" xfId="0" applyFont="1" applyBorder="1" applyAlignment="1" applyProtection="1">
      <alignment horizontal="left"/>
      <protection locked="0"/>
    </xf>
    <xf numFmtId="6" fontId="9" fillId="19" borderId="15" xfId="0" applyNumberFormat="1" applyFont="1" applyFill="1" applyBorder="1"/>
    <xf numFmtId="0" fontId="9" fillId="18" borderId="11" xfId="0" applyFont="1" applyFill="1" applyBorder="1" applyAlignment="1" applyProtection="1">
      <alignment wrapText="1"/>
      <protection locked="0"/>
    </xf>
    <xf numFmtId="6" fontId="9" fillId="18" borderId="11" xfId="1" applyNumberFormat="1" applyFont="1" applyFill="1" applyBorder="1" applyProtection="1">
      <protection locked="0"/>
    </xf>
    <xf numFmtId="6" fontId="9" fillId="18" borderId="11" xfId="1" applyNumberFormat="1" applyFont="1" applyFill="1" applyBorder="1" applyProtection="1"/>
    <xf numFmtId="0" fontId="9" fillId="18" borderId="11" xfId="0" applyFont="1" applyFill="1" applyBorder="1" applyProtection="1">
      <protection locked="0"/>
    </xf>
    <xf numFmtId="6" fontId="9" fillId="18" borderId="11" xfId="0" applyNumberFormat="1" applyFont="1" applyFill="1" applyBorder="1"/>
    <xf numFmtId="0" fontId="0" fillId="0" borderId="14" xfId="0" applyBorder="1"/>
    <xf numFmtId="2" fontId="10" fillId="10" borderId="11" xfId="0" applyNumberFormat="1" applyFont="1" applyFill="1" applyBorder="1" applyProtection="1">
      <protection locked="0"/>
    </xf>
    <xf numFmtId="0" fontId="9" fillId="22" borderId="11" xfId="0" applyFont="1" applyFill="1" applyBorder="1" applyAlignment="1" applyProtection="1">
      <alignment wrapText="1"/>
      <protection locked="0"/>
    </xf>
    <xf numFmtId="6" fontId="9" fillId="22" borderId="11" xfId="1" applyNumberFormat="1" applyFont="1" applyFill="1" applyBorder="1" applyProtection="1">
      <protection locked="0"/>
    </xf>
    <xf numFmtId="6" fontId="9" fillId="22" borderId="11" xfId="1" applyNumberFormat="1" applyFont="1" applyFill="1" applyBorder="1" applyProtection="1"/>
    <xf numFmtId="0" fontId="9" fillId="22" borderId="11" xfId="0" applyFont="1" applyFill="1" applyBorder="1" applyProtection="1">
      <protection locked="0"/>
    </xf>
    <xf numFmtId="6" fontId="9" fillId="22" borderId="11" xfId="0" applyNumberFormat="1" applyFont="1" applyFill="1" applyBorder="1"/>
    <xf numFmtId="0" fontId="10" fillId="10" borderId="4" xfId="0" applyFont="1" applyFill="1" applyBorder="1" applyAlignment="1" applyProtection="1">
      <alignment horizontal="center"/>
      <protection locked="0"/>
    </xf>
    <xf numFmtId="5" fontId="10" fillId="0" borderId="0" xfId="0" applyNumberFormat="1" applyFont="1"/>
    <xf numFmtId="7" fontId="10" fillId="6" borderId="11" xfId="0" applyNumberFormat="1" applyFont="1" applyFill="1" applyBorder="1"/>
    <xf numFmtId="0" fontId="10" fillId="20" borderId="0" xfId="0" applyFont="1" applyFill="1" applyAlignment="1" applyProtection="1">
      <alignment wrapText="1"/>
      <protection locked="0"/>
    </xf>
    <xf numFmtId="0" fontId="10" fillId="20" borderId="0" xfId="0" applyFont="1" applyFill="1" applyProtection="1">
      <protection locked="0"/>
    </xf>
    <xf numFmtId="2" fontId="10" fillId="10" borderId="11" xfId="0" applyNumberFormat="1" applyFont="1" applyFill="1" applyBorder="1" applyAlignment="1" applyProtection="1">
      <alignment horizontal="center"/>
      <protection locked="0"/>
    </xf>
    <xf numFmtId="5" fontId="10" fillId="6" borderId="10" xfId="0" applyNumberFormat="1" applyFont="1" applyFill="1" applyBorder="1"/>
    <xf numFmtId="0" fontId="10" fillId="10" borderId="26" xfId="0" applyFont="1" applyFill="1" applyBorder="1" applyProtection="1">
      <protection locked="0"/>
    </xf>
    <xf numFmtId="0" fontId="10" fillId="10" borderId="28" xfId="0" applyFont="1" applyFill="1" applyBorder="1" applyProtection="1">
      <protection locked="0"/>
    </xf>
    <xf numFmtId="0" fontId="10" fillId="10" borderId="28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Alignment="1" applyProtection="1">
      <alignment horizontal="left"/>
      <protection locked="0"/>
    </xf>
    <xf numFmtId="5" fontId="10" fillId="23" borderId="28" xfId="0" applyNumberFormat="1" applyFont="1" applyFill="1" applyBorder="1" applyProtection="1">
      <protection locked="0"/>
    </xf>
    <xf numFmtId="5" fontId="10" fillId="23" borderId="27" xfId="0" applyNumberFormat="1" applyFont="1" applyFill="1" applyBorder="1" applyProtection="1">
      <protection locked="0"/>
    </xf>
    <xf numFmtId="10" fontId="10" fillId="0" borderId="0" xfId="0" applyNumberFormat="1" applyFont="1" applyProtection="1">
      <protection locked="0"/>
    </xf>
    <xf numFmtId="0" fontId="10" fillId="10" borderId="27" xfId="0" applyFont="1" applyFill="1" applyBorder="1" applyAlignment="1" applyProtection="1">
      <alignment horizontal="left"/>
      <protection locked="0"/>
    </xf>
    <xf numFmtId="5" fontId="10" fillId="6" borderId="32" xfId="0" applyNumberFormat="1" applyFont="1" applyFill="1" applyBorder="1"/>
    <xf numFmtId="0" fontId="10" fillId="0" borderId="0" xfId="0" applyFont="1" applyAlignment="1" applyProtection="1">
      <alignment horizontal="center" wrapText="1"/>
      <protection locked="0"/>
    </xf>
    <xf numFmtId="0" fontId="10" fillId="5" borderId="4" xfId="0" applyFont="1" applyFill="1" applyBorder="1"/>
    <xf numFmtId="6" fontId="9" fillId="19" borderId="15" xfId="0" applyNumberFormat="1" applyFont="1" applyFill="1" applyBorder="1" applyProtection="1">
      <protection locked="0"/>
    </xf>
    <xf numFmtId="0" fontId="10" fillId="23" borderId="26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Protection="1">
      <protection locked="0"/>
    </xf>
    <xf numFmtId="2" fontId="10" fillId="10" borderId="4" xfId="0" applyNumberFormat="1" applyFont="1" applyFill="1" applyBorder="1" applyProtection="1">
      <protection locked="0"/>
    </xf>
    <xf numFmtId="0" fontId="9" fillId="21" borderId="11" xfId="0" applyFont="1" applyFill="1" applyBorder="1" applyAlignment="1" applyProtection="1">
      <alignment wrapText="1"/>
      <protection locked="0"/>
    </xf>
    <xf numFmtId="6" fontId="9" fillId="21" borderId="11" xfId="1" applyNumberFormat="1" applyFont="1" applyFill="1" applyBorder="1" applyProtection="1">
      <protection locked="0"/>
    </xf>
    <xf numFmtId="6" fontId="9" fillId="21" borderId="11" xfId="1" applyNumberFormat="1" applyFont="1" applyFill="1" applyBorder="1" applyProtection="1"/>
    <xf numFmtId="0" fontId="9" fillId="21" borderId="11" xfId="0" applyFont="1" applyFill="1" applyBorder="1" applyProtection="1">
      <protection locked="0"/>
    </xf>
    <xf numFmtId="6" fontId="9" fillId="21" borderId="11" xfId="0" applyNumberFormat="1" applyFont="1" applyFill="1" applyBorder="1"/>
    <xf numFmtId="0" fontId="10" fillId="5" borderId="4" xfId="0" applyFont="1" applyFill="1" applyBorder="1" applyAlignment="1">
      <alignment horizontal="left"/>
    </xf>
    <xf numFmtId="5" fontId="10" fillId="6" borderId="11" xfId="0" applyNumberFormat="1" applyFont="1" applyFill="1" applyBorder="1"/>
    <xf numFmtId="0" fontId="10" fillId="5" borderId="10" xfId="0" applyFont="1" applyFill="1" applyBorder="1" applyAlignment="1" applyProtection="1">
      <alignment horizontal="center"/>
      <protection locked="0"/>
    </xf>
    <xf numFmtId="2" fontId="10" fillId="10" borderId="12" xfId="0" applyNumberFormat="1" applyFont="1" applyFill="1" applyBorder="1" applyProtection="1">
      <protection locked="0"/>
    </xf>
    <xf numFmtId="6" fontId="10" fillId="6" borderId="12" xfId="1" applyNumberFormat="1" applyFont="1" applyFill="1" applyBorder="1" applyAlignment="1">
      <alignment horizontal="center"/>
    </xf>
    <xf numFmtId="2" fontId="9" fillId="6" borderId="33" xfId="0" applyNumberFormat="1" applyFont="1" applyFill="1" applyBorder="1" applyAlignment="1">
      <alignment horizontal="right"/>
    </xf>
    <xf numFmtId="2" fontId="9" fillId="6" borderId="16" xfId="0" applyNumberFormat="1" applyFont="1" applyFill="1" applyBorder="1" applyAlignment="1">
      <alignment horizontal="right"/>
    </xf>
    <xf numFmtId="6" fontId="10" fillId="6" borderId="34" xfId="1" applyNumberFormat="1" applyFont="1" applyFill="1" applyBorder="1" applyAlignment="1">
      <alignment horizontal="right"/>
    </xf>
    <xf numFmtId="5" fontId="10" fillId="6" borderId="15" xfId="0" applyNumberFormat="1" applyFont="1" applyFill="1" applyBorder="1"/>
    <xf numFmtId="0" fontId="10" fillId="6" borderId="3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5" fontId="10" fillId="0" borderId="10" xfId="0" applyNumberFormat="1" applyFont="1" applyBorder="1" applyProtection="1">
      <protection locked="0"/>
    </xf>
    <xf numFmtId="5" fontId="10" fillId="10" borderId="28" xfId="0" applyNumberFormat="1" applyFont="1" applyFill="1" applyBorder="1" applyProtection="1">
      <protection locked="0"/>
    </xf>
    <xf numFmtId="6" fontId="10" fillId="6" borderId="15" xfId="1" applyNumberFormat="1" applyFont="1" applyFill="1" applyBorder="1" applyAlignment="1">
      <alignment horizontal="center"/>
    </xf>
    <xf numFmtId="6" fontId="10" fillId="6" borderId="15" xfId="1" applyNumberFormat="1" applyFont="1" applyFill="1" applyBorder="1" applyAlignment="1">
      <alignment horizontal="right"/>
    </xf>
    <xf numFmtId="6" fontId="26" fillId="11" borderId="0" xfId="0" applyNumberFormat="1" applyFont="1" applyFill="1"/>
    <xf numFmtId="6" fontId="10" fillId="6" borderId="11" xfId="0" applyNumberFormat="1" applyFont="1" applyFill="1" applyBorder="1"/>
    <xf numFmtId="0" fontId="10" fillId="0" borderId="11" xfId="0" applyFont="1" applyBorder="1" applyAlignment="1" applyProtection="1">
      <alignment horizontal="left"/>
      <protection locked="0"/>
    </xf>
    <xf numFmtId="6" fontId="10" fillId="0" borderId="0" xfId="0" applyNumberFormat="1" applyFont="1"/>
    <xf numFmtId="0" fontId="10" fillId="5" borderId="10" xfId="0" applyFont="1" applyFill="1" applyBorder="1" applyAlignment="1" applyProtection="1">
      <alignment horizontal="left"/>
      <protection locked="0"/>
    </xf>
    <xf numFmtId="0" fontId="10" fillId="17" borderId="26" xfId="0" applyFont="1" applyFill="1" applyBorder="1" applyProtection="1">
      <protection locked="0"/>
    </xf>
    <xf numFmtId="0" fontId="10" fillId="17" borderId="28" xfId="0" applyFont="1" applyFill="1" applyBorder="1" applyProtection="1">
      <protection locked="0"/>
    </xf>
    <xf numFmtId="0" fontId="10" fillId="17" borderId="27" xfId="0" applyFont="1" applyFill="1" applyBorder="1" applyAlignment="1" applyProtection="1">
      <alignment horizontal="right"/>
      <protection locked="0"/>
    </xf>
    <xf numFmtId="0" fontId="9" fillId="17" borderId="28" xfId="0" applyFont="1" applyFill="1" applyBorder="1" applyAlignment="1" applyProtection="1">
      <alignment horizontal="left"/>
      <protection locked="0"/>
    </xf>
    <xf numFmtId="0" fontId="10" fillId="17" borderId="28" xfId="0" applyFont="1" applyFill="1" applyBorder="1" applyAlignment="1" applyProtection="1">
      <alignment horizontal="right"/>
      <protection locked="0"/>
    </xf>
    <xf numFmtId="0" fontId="10" fillId="17" borderId="15" xfId="0" applyFont="1" applyFill="1" applyBorder="1" applyAlignment="1" applyProtection="1">
      <alignment horizontal="left"/>
      <protection locked="0"/>
    </xf>
    <xf numFmtId="0" fontId="9" fillId="10" borderId="26" xfId="0" applyFont="1" applyFill="1" applyBorder="1" applyProtection="1">
      <protection locked="0"/>
    </xf>
    <xf numFmtId="0" fontId="9" fillId="10" borderId="28" xfId="0" applyFont="1" applyFill="1" applyBorder="1" applyProtection="1">
      <protection locked="0"/>
    </xf>
    <xf numFmtId="0" fontId="9" fillId="10" borderId="28" xfId="0" applyFont="1" applyFill="1" applyBorder="1" applyAlignment="1" applyProtection="1">
      <alignment horizontal="left"/>
      <protection locked="0"/>
    </xf>
    <xf numFmtId="0" fontId="9" fillId="10" borderId="27" xfId="0" applyFont="1" applyFill="1" applyBorder="1" applyAlignment="1" applyProtection="1">
      <alignment horizontal="left"/>
      <protection locked="0"/>
    </xf>
    <xf numFmtId="0" fontId="9" fillId="10" borderId="28" xfId="0" applyFont="1" applyFill="1" applyBorder="1" applyAlignment="1" applyProtection="1">
      <alignment horizontal="right"/>
      <protection locked="0"/>
    </xf>
    <xf numFmtId="0" fontId="9" fillId="10" borderId="27" xfId="0" applyFont="1" applyFill="1" applyBorder="1" applyAlignment="1" applyProtection="1">
      <alignment horizontal="right"/>
      <protection locked="0"/>
    </xf>
    <xf numFmtId="0" fontId="9" fillId="10" borderId="26" xfId="0" applyFont="1" applyFill="1" applyBorder="1" applyAlignment="1" applyProtection="1">
      <alignment horizontal="left"/>
      <protection locked="0"/>
    </xf>
    <xf numFmtId="5" fontId="10" fillId="6" borderId="10" xfId="0" applyNumberFormat="1" applyFont="1" applyFill="1" applyBorder="1" applyAlignment="1">
      <alignment horizontal="center"/>
    </xf>
    <xf numFmtId="5" fontId="9" fillId="10" borderId="16" xfId="0" applyNumberFormat="1" applyFont="1" applyFill="1" applyBorder="1" applyProtection="1">
      <protection locked="0"/>
    </xf>
    <xf numFmtId="5" fontId="9" fillId="10" borderId="34" xfId="0" applyNumberFormat="1" applyFont="1" applyFill="1" applyBorder="1" applyAlignment="1" applyProtection="1">
      <alignment horizontal="center"/>
      <protection locked="0"/>
    </xf>
    <xf numFmtId="0" fontId="9" fillId="17" borderId="26" xfId="0" applyFont="1" applyFill="1" applyBorder="1" applyProtection="1">
      <protection locked="0"/>
    </xf>
    <xf numFmtId="0" fontId="9" fillId="17" borderId="28" xfId="0" applyFont="1" applyFill="1" applyBorder="1" applyProtection="1">
      <protection locked="0"/>
    </xf>
    <xf numFmtId="0" fontId="9" fillId="17" borderId="27" xfId="0" applyFont="1" applyFill="1" applyBorder="1" applyAlignment="1" applyProtection="1">
      <alignment horizontal="left"/>
      <protection locked="0"/>
    </xf>
    <xf numFmtId="0" fontId="9" fillId="17" borderId="28" xfId="0" applyFont="1" applyFill="1" applyBorder="1" applyAlignment="1" applyProtection="1">
      <alignment horizontal="right"/>
      <protection locked="0"/>
    </xf>
    <xf numFmtId="0" fontId="9" fillId="17" borderId="27" xfId="0" applyFont="1" applyFill="1" applyBorder="1" applyProtection="1">
      <protection locked="0"/>
    </xf>
    <xf numFmtId="0" fontId="9" fillId="17" borderId="26" xfId="0" applyFont="1" applyFill="1" applyBorder="1" applyAlignment="1" applyProtection="1">
      <alignment horizontal="left"/>
      <protection locked="0"/>
    </xf>
    <xf numFmtId="0" fontId="9" fillId="17" borderId="27" xfId="0" applyFont="1" applyFill="1" applyBorder="1" applyAlignment="1" applyProtection="1">
      <alignment horizontal="right"/>
      <protection locked="0"/>
    </xf>
    <xf numFmtId="165" fontId="10" fillId="0" borderId="1" xfId="0" applyNumberFormat="1" applyFont="1" applyBorder="1" applyProtection="1">
      <protection locked="0"/>
    </xf>
    <xf numFmtId="0" fontId="9" fillId="17" borderId="18" xfId="0" applyFont="1" applyFill="1" applyBorder="1" applyProtection="1">
      <protection locked="0"/>
    </xf>
    <xf numFmtId="0" fontId="9" fillId="17" borderId="19" xfId="0" applyFont="1" applyFill="1" applyBorder="1" applyProtection="1">
      <protection locked="0"/>
    </xf>
    <xf numFmtId="0" fontId="9" fillId="17" borderId="19" xfId="0" applyFont="1" applyFill="1" applyBorder="1" applyAlignment="1" applyProtection="1">
      <alignment horizontal="right"/>
      <protection locked="0"/>
    </xf>
    <xf numFmtId="0" fontId="9" fillId="17" borderId="20" xfId="0" applyFont="1" applyFill="1" applyBorder="1" applyAlignment="1" applyProtection="1">
      <alignment horizontal="right"/>
      <protection locked="0"/>
    </xf>
    <xf numFmtId="0" fontId="9" fillId="6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10" fillId="6" borderId="0" xfId="0" applyFont="1" applyFill="1" applyAlignment="1" applyProtection="1">
      <alignment horizontal="right"/>
      <protection locked="0"/>
    </xf>
    <xf numFmtId="0" fontId="10" fillId="6" borderId="3" xfId="0" applyFont="1" applyFill="1" applyBorder="1" applyAlignment="1" applyProtection="1">
      <alignment horizontal="right"/>
      <protection locked="0"/>
    </xf>
    <xf numFmtId="0" fontId="10" fillId="6" borderId="4" xfId="0" applyFont="1" applyFill="1" applyBorder="1" applyAlignment="1">
      <alignment horizontal="left"/>
    </xf>
    <xf numFmtId="6" fontId="10" fillId="0" borderId="11" xfId="0" applyNumberFormat="1" applyFont="1" applyBorder="1" applyProtection="1"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1" xfId="0" applyFont="1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right"/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9" fillId="0" borderId="10" xfId="0" applyFont="1" applyBorder="1" applyProtection="1">
      <protection locked="0"/>
    </xf>
    <xf numFmtId="0" fontId="9" fillId="0" borderId="10" xfId="0" applyFont="1" applyBorder="1" applyAlignment="1" applyProtection="1">
      <alignment horizontal="right"/>
      <protection locked="0"/>
    </xf>
    <xf numFmtId="5" fontId="10" fillId="6" borderId="15" xfId="0" applyNumberFormat="1" applyFont="1" applyFill="1" applyBorder="1" applyAlignment="1">
      <alignment horizontal="center"/>
    </xf>
    <xf numFmtId="0" fontId="9" fillId="24" borderId="0" xfId="0" applyFont="1" applyFill="1" applyProtection="1">
      <protection locked="0"/>
    </xf>
    <xf numFmtId="0" fontId="10" fillId="24" borderId="0" xfId="0" applyFont="1" applyFill="1" applyProtection="1">
      <protection locked="0"/>
    </xf>
    <xf numFmtId="0" fontId="10" fillId="24" borderId="0" xfId="0" applyFont="1" applyFill="1" applyAlignment="1" applyProtection="1">
      <alignment horizontal="right"/>
      <protection locked="0"/>
    </xf>
    <xf numFmtId="0" fontId="10" fillId="6" borderId="11" xfId="0" applyFont="1" applyFill="1" applyBorder="1" applyAlignment="1">
      <alignment horizontal="center"/>
    </xf>
    <xf numFmtId="0" fontId="9" fillId="6" borderId="15" xfId="0" applyFont="1" applyFill="1" applyBorder="1" applyAlignment="1" applyProtection="1">
      <alignment horizontal="left"/>
      <protection locked="0"/>
    </xf>
    <xf numFmtId="2" fontId="9" fillId="6" borderId="9" xfId="0" applyNumberFormat="1" applyFont="1" applyFill="1" applyBorder="1" applyAlignment="1">
      <alignment horizontal="center"/>
    </xf>
    <xf numFmtId="0" fontId="10" fillId="10" borderId="28" xfId="0" applyFont="1" applyFill="1" applyBorder="1" applyAlignment="1" applyProtection="1">
      <alignment horizontal="right"/>
      <protection locked="0"/>
    </xf>
    <xf numFmtId="0" fontId="10" fillId="10" borderId="27" xfId="0" applyFont="1" applyFill="1" applyBorder="1" applyAlignment="1" applyProtection="1">
      <alignment horizontal="right"/>
      <protection locked="0"/>
    </xf>
    <xf numFmtId="0" fontId="9" fillId="10" borderId="27" xfId="0" applyFont="1" applyFill="1" applyBorder="1" applyProtection="1">
      <protection locked="0"/>
    </xf>
    <xf numFmtId="0" fontId="9" fillId="10" borderId="18" xfId="0" applyFont="1" applyFill="1" applyBorder="1" applyProtection="1">
      <protection locked="0"/>
    </xf>
    <xf numFmtId="0" fontId="9" fillId="10" borderId="19" xfId="0" applyFont="1" applyFill="1" applyBorder="1" applyProtection="1">
      <protection locked="0"/>
    </xf>
    <xf numFmtId="0" fontId="9" fillId="10" borderId="19" xfId="0" applyFont="1" applyFill="1" applyBorder="1" applyAlignment="1" applyProtection="1">
      <alignment horizontal="right"/>
      <protection locked="0"/>
    </xf>
    <xf numFmtId="0" fontId="9" fillId="10" borderId="20" xfId="0" applyFont="1" applyFill="1" applyBorder="1" applyAlignment="1" applyProtection="1">
      <alignment horizontal="right"/>
      <protection locked="0"/>
    </xf>
    <xf numFmtId="0" fontId="9" fillId="10" borderId="27" xfId="0" quotePrefix="1" applyFont="1" applyFill="1" applyBorder="1" applyAlignment="1" applyProtection="1">
      <alignment horizontal="left"/>
      <protection locked="0"/>
    </xf>
    <xf numFmtId="6" fontId="10" fillId="6" borderId="15" xfId="1" applyNumberFormat="1" applyFont="1" applyFill="1" applyBorder="1"/>
    <xf numFmtId="0" fontId="10" fillId="5" borderId="10" xfId="0" applyFont="1" applyFill="1" applyBorder="1" applyAlignment="1">
      <alignment horizontal="left"/>
    </xf>
    <xf numFmtId="0" fontId="9" fillId="23" borderId="26" xfId="0" applyFont="1" applyFill="1" applyBorder="1" applyAlignment="1" applyProtection="1">
      <alignment horizontal="left"/>
      <protection locked="0"/>
    </xf>
    <xf numFmtId="0" fontId="9" fillId="23" borderId="28" xfId="0" applyFont="1" applyFill="1" applyBorder="1" applyProtection="1">
      <protection locked="0"/>
    </xf>
    <xf numFmtId="0" fontId="9" fillId="23" borderId="28" xfId="0" applyFont="1" applyFill="1" applyBorder="1" applyAlignment="1" applyProtection="1">
      <alignment horizontal="left"/>
      <protection locked="0"/>
    </xf>
    <xf numFmtId="6" fontId="9" fillId="19" borderId="15" xfId="1" applyNumberFormat="1" applyFont="1" applyFill="1" applyBorder="1" applyAlignment="1" applyProtection="1">
      <alignment horizontal="left"/>
    </xf>
    <xf numFmtId="6" fontId="10" fillId="12" borderId="9" xfId="1" applyNumberFormat="1" applyFont="1" applyFill="1" applyBorder="1" applyProtection="1"/>
    <xf numFmtId="6" fontId="10" fillId="0" borderId="9" xfId="1" applyNumberFormat="1" applyFont="1" applyBorder="1" applyProtection="1"/>
    <xf numFmtId="6" fontId="26" fillId="11" borderId="11" xfId="0" applyNumberFormat="1" applyFont="1" applyFill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166" fontId="10" fillId="0" borderId="11" xfId="0" applyNumberFormat="1" applyFont="1" applyBorder="1" applyAlignment="1">
      <alignment horizontal="right"/>
    </xf>
    <xf numFmtId="2" fontId="10" fillId="0" borderId="12" xfId="0" applyNumberFormat="1" applyFont="1" applyBorder="1"/>
    <xf numFmtId="0" fontId="10" fillId="0" borderId="5" xfId="0" applyFont="1" applyBorder="1"/>
    <xf numFmtId="0" fontId="10" fillId="0" borderId="8" xfId="0" applyFont="1" applyBorder="1" applyAlignment="1">
      <alignment horizontal="left"/>
    </xf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166" fontId="10" fillId="0" borderId="4" xfId="0" quotePrefix="1" applyNumberFormat="1" applyFont="1" applyBorder="1" applyAlignment="1">
      <alignment horizontal="left"/>
    </xf>
    <xf numFmtId="166" fontId="10" fillId="10" borderId="4" xfId="0" quotePrefix="1" applyNumberFormat="1" applyFont="1" applyFill="1" applyBorder="1" applyAlignment="1">
      <alignment horizontal="left"/>
    </xf>
    <xf numFmtId="166" fontId="10" fillId="10" borderId="1" xfId="0" quotePrefix="1" applyNumberFormat="1" applyFont="1" applyFill="1" applyBorder="1" applyAlignment="1">
      <alignment horizontal="left"/>
    </xf>
    <xf numFmtId="5" fontId="10" fillId="0" borderId="10" xfId="0" applyNumberFormat="1" applyFont="1" applyBorder="1"/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horizontal="centerContinuous"/>
    </xf>
    <xf numFmtId="166" fontId="10" fillId="0" borderId="11" xfId="0" quotePrefix="1" applyNumberFormat="1" applyFont="1" applyBorder="1" applyAlignment="1">
      <alignment horizontal="left"/>
    </xf>
    <xf numFmtId="166" fontId="10" fillId="10" borderId="14" xfId="0" quotePrefix="1" applyNumberFormat="1" applyFont="1" applyFill="1" applyBorder="1" applyAlignment="1">
      <alignment horizontal="left"/>
    </xf>
    <xf numFmtId="5" fontId="10" fillId="0" borderId="12" xfId="0" applyNumberFormat="1" applyFont="1" applyBorder="1"/>
    <xf numFmtId="2" fontId="10" fillId="0" borderId="1" xfId="0" applyNumberFormat="1" applyFont="1" applyBorder="1"/>
    <xf numFmtId="0" fontId="9" fillId="0" borderId="1" xfId="0" quotePrefix="1" applyFont="1" applyBorder="1" applyAlignment="1">
      <alignment horizontal="left"/>
    </xf>
    <xf numFmtId="6" fontId="10" fillId="0" borderId="3" xfId="0" applyNumberFormat="1" applyFont="1" applyBorder="1"/>
    <xf numFmtId="0" fontId="10" fillId="0" borderId="3" xfId="0" applyFont="1" applyBorder="1" applyAlignment="1">
      <alignment horizontal="center"/>
    </xf>
    <xf numFmtId="0" fontId="9" fillId="10" borderId="26" xfId="0" applyFont="1" applyFill="1" applyBorder="1" applyAlignment="1">
      <alignment horizontal="left"/>
    </xf>
    <xf numFmtId="0" fontId="9" fillId="10" borderId="28" xfId="0" applyFont="1" applyFill="1" applyBorder="1"/>
    <xf numFmtId="0" fontId="9" fillId="10" borderId="28" xfId="0" applyFont="1" applyFill="1" applyBorder="1" applyAlignment="1">
      <alignment horizontal="right"/>
    </xf>
    <xf numFmtId="0" fontId="9" fillId="10" borderId="27" xfId="0" quotePrefix="1" applyFont="1" applyFill="1" applyBorder="1" applyAlignment="1">
      <alignment horizontal="left"/>
    </xf>
    <xf numFmtId="0" fontId="10" fillId="0" borderId="3" xfId="0" quotePrefix="1" applyFont="1" applyBorder="1" applyAlignment="1">
      <alignment horizontal="left"/>
    </xf>
    <xf numFmtId="0" fontId="10" fillId="0" borderId="8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/>
    </xf>
    <xf numFmtId="0" fontId="9" fillId="10" borderId="26" xfId="0" applyFont="1" applyFill="1" applyBorder="1"/>
    <xf numFmtId="0" fontId="9" fillId="10" borderId="27" xfId="0" applyFont="1" applyFill="1" applyBorder="1"/>
    <xf numFmtId="5" fontId="10" fillId="1" borderId="10" xfId="0" applyNumberFormat="1" applyFont="1" applyFill="1" applyBorder="1"/>
    <xf numFmtId="6" fontId="10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0" fontId="9" fillId="10" borderId="27" xfId="0" applyFont="1" applyFill="1" applyBorder="1" applyAlignment="1">
      <alignment horizontal="left"/>
    </xf>
    <xf numFmtId="0" fontId="10" fillId="0" borderId="5" xfId="0" applyFont="1" applyBorder="1" applyAlignment="1">
      <alignment horizontal="right"/>
    </xf>
    <xf numFmtId="0" fontId="10" fillId="0" borderId="1" xfId="0" applyFont="1" applyBorder="1"/>
    <xf numFmtId="5" fontId="10" fillId="0" borderId="11" xfId="0" applyNumberFormat="1" applyFont="1" applyBorder="1"/>
    <xf numFmtId="0" fontId="10" fillId="0" borderId="0" xfId="0" applyFont="1" applyAlignment="1">
      <alignment horizontal="left"/>
    </xf>
    <xf numFmtId="5" fontId="10" fillId="1" borderId="11" xfId="0" applyNumberFormat="1" applyFont="1" applyFill="1" applyBorder="1"/>
    <xf numFmtId="0" fontId="9" fillId="10" borderId="27" xfId="0" applyFont="1" applyFill="1" applyBorder="1" applyAlignment="1">
      <alignment horizontal="right"/>
    </xf>
    <xf numFmtId="165" fontId="10" fillId="0" borderId="0" xfId="0" applyNumberFormat="1" applyFont="1"/>
    <xf numFmtId="5" fontId="10" fillId="0" borderId="0" xfId="0" applyNumberFormat="1" applyFont="1" applyAlignment="1">
      <alignment horizontal="right"/>
    </xf>
    <xf numFmtId="0" fontId="10" fillId="0" borderId="2" xfId="0" applyFont="1" applyBorder="1"/>
    <xf numFmtId="0" fontId="9" fillId="0" borderId="3" xfId="0" applyFont="1" applyBorder="1"/>
    <xf numFmtId="6" fontId="10" fillId="0" borderId="5" xfId="0" applyNumberFormat="1" applyFont="1" applyBorder="1"/>
    <xf numFmtId="5" fontId="10" fillId="1" borderId="4" xfId="0" applyNumberFormat="1" applyFont="1" applyFill="1" applyBorder="1"/>
    <xf numFmtId="0" fontId="10" fillId="0" borderId="6" xfId="0" applyFont="1" applyBorder="1"/>
    <xf numFmtId="165" fontId="10" fillId="0" borderId="1" xfId="0" applyNumberFormat="1" applyFont="1" applyBorder="1"/>
    <xf numFmtId="0" fontId="10" fillId="0" borderId="9" xfId="0" applyFont="1" applyBorder="1"/>
    <xf numFmtId="165" fontId="10" fillId="0" borderId="5" xfId="0" applyNumberFormat="1" applyFont="1" applyBorder="1"/>
    <xf numFmtId="5" fontId="10" fillId="12" borderId="12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167" fontId="10" fillId="0" borderId="0" xfId="2" applyNumberFormat="1" applyFont="1" applyAlignment="1" applyProtection="1">
      <alignment horizontal="left"/>
    </xf>
    <xf numFmtId="5" fontId="17" fillId="0" borderId="0" xfId="0" applyNumberFormat="1" applyFont="1"/>
    <xf numFmtId="5" fontId="10" fillId="0" borderId="0" xfId="0" applyNumberFormat="1" applyFont="1" applyAlignment="1">
      <alignment horizontal="centerContinuous"/>
    </xf>
    <xf numFmtId="9" fontId="10" fillId="0" borderId="0" xfId="0" applyNumberFormat="1" applyFont="1" applyAlignment="1">
      <alignment horizontal="center"/>
    </xf>
    <xf numFmtId="5" fontId="9" fillId="6" borderId="15" xfId="0" applyNumberFormat="1" applyFont="1" applyFill="1" applyBorder="1"/>
    <xf numFmtId="0" fontId="10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10" fillId="12" borderId="11" xfId="0" applyFont="1" applyFill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6" fontId="10" fillId="0" borderId="11" xfId="1" applyNumberFormat="1" applyFont="1" applyFill="1" applyBorder="1" applyProtection="1"/>
    <xf numFmtId="5" fontId="10" fillId="12" borderId="11" xfId="0" applyNumberFormat="1" applyFont="1" applyFill="1" applyBorder="1"/>
    <xf numFmtId="6" fontId="10" fillId="12" borderId="15" xfId="0" applyNumberFormat="1" applyFont="1" applyFill="1" applyBorder="1"/>
    <xf numFmtId="0" fontId="9" fillId="19" borderId="26" xfId="0" applyFont="1" applyFill="1" applyBorder="1" applyAlignment="1">
      <alignment horizontal="left"/>
    </xf>
    <xf numFmtId="5" fontId="9" fillId="10" borderId="27" xfId="0" applyNumberFormat="1" applyFont="1" applyFill="1" applyBorder="1"/>
    <xf numFmtId="0" fontId="15" fillId="0" borderId="2" xfId="0" applyFont="1" applyBorder="1"/>
    <xf numFmtId="164" fontId="10" fillId="0" borderId="3" xfId="0" applyNumberFormat="1" applyFont="1" applyBorder="1"/>
    <xf numFmtId="5" fontId="10" fillId="0" borderId="3" xfId="0" applyNumberFormat="1" applyFont="1" applyBorder="1"/>
    <xf numFmtId="0" fontId="16" fillId="0" borderId="0" xfId="0" applyFont="1"/>
    <xf numFmtId="164" fontId="10" fillId="0" borderId="0" xfId="0" applyNumberFormat="1" applyFont="1"/>
    <xf numFmtId="0" fontId="9" fillId="0" borderId="0" xfId="0" applyFont="1" applyAlignment="1">
      <alignment horizontal="center"/>
    </xf>
    <xf numFmtId="164" fontId="10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0" fillId="0" borderId="12" xfId="0" applyFont="1" applyBorder="1" applyAlignment="1">
      <alignment horizontal="center"/>
    </xf>
    <xf numFmtId="0" fontId="9" fillId="0" borderId="1" xfId="0" applyFont="1" applyBorder="1"/>
    <xf numFmtId="6" fontId="9" fillId="0" borderId="1" xfId="0" applyNumberFormat="1" applyFont="1" applyBorder="1"/>
    <xf numFmtId="6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6" fontId="9" fillId="0" borderId="0" xfId="0" applyNumberFormat="1" applyFont="1" applyAlignment="1">
      <alignment horizontal="centerContinuous"/>
    </xf>
    <xf numFmtId="6" fontId="10" fillId="0" borderId="0" xfId="0" applyNumberFormat="1" applyFont="1" applyAlignment="1">
      <alignment horizontal="centerContinuous"/>
    </xf>
    <xf numFmtId="0" fontId="10" fillId="3" borderId="0" xfId="0" applyFont="1" applyFill="1" applyAlignment="1">
      <alignment horizontal="centerContinuous"/>
    </xf>
    <xf numFmtId="0" fontId="10" fillId="3" borderId="10" xfId="0" applyFont="1" applyFill="1" applyBorder="1"/>
    <xf numFmtId="0" fontId="9" fillId="0" borderId="0" xfId="0" quotePrefix="1" applyFont="1" applyAlignment="1">
      <alignment horizontal="left"/>
    </xf>
    <xf numFmtId="0" fontId="10" fillId="3" borderId="25" xfId="0" applyFont="1" applyFill="1" applyBorder="1"/>
    <xf numFmtId="0" fontId="9" fillId="10" borderId="28" xfId="0" applyFont="1" applyFill="1" applyBorder="1" applyAlignment="1">
      <alignment horizontal="left"/>
    </xf>
    <xf numFmtId="10" fontId="10" fillId="0" borderId="3" xfId="0" applyNumberFormat="1" applyFont="1" applyBorder="1"/>
    <xf numFmtId="0" fontId="10" fillId="0" borderId="13" xfId="0" applyFont="1" applyBorder="1"/>
    <xf numFmtId="0" fontId="10" fillId="0" borderId="12" xfId="0" applyFont="1" applyBorder="1" applyAlignment="1">
      <alignment horizontal="centerContinuous"/>
    </xf>
    <xf numFmtId="10" fontId="10" fillId="0" borderId="6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/>
    <xf numFmtId="10" fontId="10" fillId="0" borderId="4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left"/>
    </xf>
    <xf numFmtId="0" fontId="10" fillId="0" borderId="0" xfId="0" quotePrefix="1" applyFont="1" applyAlignment="1">
      <alignment horizontal="left"/>
    </xf>
    <xf numFmtId="166" fontId="10" fillId="0" borderId="12" xfId="0" applyNumberFormat="1" applyFont="1" applyBorder="1" applyAlignment="1">
      <alignment horizontal="right"/>
    </xf>
    <xf numFmtId="5" fontId="9" fillId="10" borderId="28" xfId="0" applyNumberFormat="1" applyFont="1" applyFill="1" applyBorder="1"/>
    <xf numFmtId="164" fontId="17" fillId="0" borderId="0" xfId="0" applyNumberFormat="1" applyFont="1"/>
    <xf numFmtId="0" fontId="9" fillId="0" borderId="35" xfId="0" applyFont="1" applyBorder="1" applyAlignment="1" applyProtection="1">
      <alignment horizontal="center" wrapText="1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wrapText="1"/>
      <protection locked="0"/>
    </xf>
    <xf numFmtId="5" fontId="10" fillId="0" borderId="14" xfId="0" applyNumberFormat="1" applyFont="1" applyBorder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horizontal="left" wrapText="1"/>
      <protection locked="0"/>
    </xf>
    <xf numFmtId="0" fontId="30" fillId="0" borderId="0" xfId="0" applyFont="1" applyProtection="1">
      <protection locked="0"/>
    </xf>
    <xf numFmtId="0" fontId="30" fillId="0" borderId="3" xfId="0" applyFont="1" applyBorder="1" applyProtection="1">
      <protection locked="0"/>
    </xf>
    <xf numFmtId="8" fontId="3" fillId="6" borderId="11" xfId="0" applyNumberFormat="1" applyFont="1" applyFill="1" applyBorder="1" applyAlignment="1">
      <alignment horizontal="left"/>
    </xf>
    <xf numFmtId="0" fontId="23" fillId="9" borderId="3" xfId="15" applyFont="1" applyFill="1" applyBorder="1" applyProtection="1">
      <protection locked="0"/>
    </xf>
    <xf numFmtId="2" fontId="10" fillId="10" borderId="12" xfId="0" applyNumberFormat="1" applyFont="1" applyFill="1" applyBorder="1"/>
    <xf numFmtId="6" fontId="10" fillId="0" borderId="11" xfId="0" applyNumberFormat="1" applyFont="1" applyBorder="1"/>
    <xf numFmtId="0" fontId="10" fillId="25" borderId="15" xfId="0" applyFont="1" applyFill="1" applyBorder="1" applyAlignment="1">
      <alignment horizontal="center"/>
    </xf>
    <xf numFmtId="2" fontId="9" fillId="6" borderId="33" xfId="0" applyNumberFormat="1" applyFont="1" applyFill="1" applyBorder="1" applyAlignment="1">
      <alignment horizontal="center"/>
    </xf>
    <xf numFmtId="2" fontId="9" fillId="6" borderId="16" xfId="0" applyNumberFormat="1" applyFont="1" applyFill="1" applyBorder="1" applyAlignment="1">
      <alignment horizontal="center"/>
    </xf>
    <xf numFmtId="2" fontId="9" fillId="6" borderId="34" xfId="0" applyNumberFormat="1" applyFont="1" applyFill="1" applyBorder="1" applyAlignment="1">
      <alignment horizontal="center"/>
    </xf>
    <xf numFmtId="2" fontId="10" fillId="10" borderId="12" xfId="0" applyNumberFormat="1" applyFont="1" applyFill="1" applyBorder="1" applyAlignment="1" applyProtection="1">
      <alignment horizontal="center"/>
      <protection locked="0"/>
    </xf>
    <xf numFmtId="0" fontId="9" fillId="10" borderId="20" xfId="0" applyFont="1" applyFill="1" applyBorder="1" applyAlignment="1">
      <alignment horizontal="right"/>
    </xf>
    <xf numFmtId="5" fontId="10" fillId="6" borderId="11" xfId="0" applyNumberFormat="1" applyFont="1" applyFill="1" applyBorder="1" applyAlignment="1">
      <alignment horizontal="left"/>
    </xf>
    <xf numFmtId="10" fontId="3" fillId="6" borderId="11" xfId="2" applyNumberFormat="1" applyFont="1" applyFill="1" applyBorder="1" applyAlignment="1" applyProtection="1">
      <alignment horizontal="center"/>
    </xf>
    <xf numFmtId="6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9" fontId="3" fillId="5" borderId="15" xfId="0" applyNumberFormat="1" applyFont="1" applyFill="1" applyBorder="1" applyAlignment="1" applyProtection="1">
      <alignment horizontal="center"/>
      <protection locked="0"/>
    </xf>
    <xf numFmtId="8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Protection="1">
      <protection locked="0"/>
    </xf>
    <xf numFmtId="0" fontId="3" fillId="0" borderId="0" xfId="0" applyFont="1" applyProtection="1">
      <protection locked="0"/>
    </xf>
    <xf numFmtId="167" fontId="3" fillId="5" borderId="11" xfId="0" applyNumberFormat="1" applyFont="1" applyFill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5" borderId="6" xfId="0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left"/>
      <protection locked="0"/>
    </xf>
    <xf numFmtId="14" fontId="10" fillId="5" borderId="6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Continuous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6" fontId="10" fillId="6" borderId="9" xfId="1" applyNumberFormat="1" applyFont="1" applyFill="1" applyBorder="1" applyAlignment="1">
      <alignment horizontal="center"/>
    </xf>
    <xf numFmtId="6" fontId="10" fillId="6" borderId="2" xfId="1" applyNumberFormat="1" applyFont="1" applyFill="1" applyBorder="1" applyAlignment="1">
      <alignment horizontal="center"/>
    </xf>
    <xf numFmtId="6" fontId="10" fillId="6" borderId="36" xfId="1" applyNumberFormat="1" applyFont="1" applyFill="1" applyBorder="1" applyAlignment="1">
      <alignment horizontal="center"/>
    </xf>
    <xf numFmtId="6" fontId="10" fillId="6" borderId="6" xfId="1" applyNumberFormat="1" applyFont="1" applyFill="1" applyBorder="1" applyAlignment="1">
      <alignment horizontal="center"/>
    </xf>
    <xf numFmtId="6" fontId="10" fillId="6" borderId="8" xfId="1" applyNumberFormat="1" applyFont="1" applyFill="1" applyBorder="1" applyAlignment="1">
      <alignment horizontal="center"/>
    </xf>
    <xf numFmtId="6" fontId="10" fillId="6" borderId="26" xfId="1" applyNumberFormat="1" applyFont="1" applyFill="1" applyBorder="1" applyAlignment="1">
      <alignment horizontal="center"/>
    </xf>
    <xf numFmtId="5" fontId="10" fillId="7" borderId="8" xfId="0" applyNumberFormat="1" applyFont="1" applyFill="1" applyBorder="1" applyProtection="1">
      <protection locked="0"/>
    </xf>
    <xf numFmtId="6" fontId="10" fillId="6" borderId="26" xfId="1" applyNumberFormat="1" applyFont="1" applyFill="1" applyBorder="1" applyAlignment="1">
      <alignment horizontal="right"/>
    </xf>
    <xf numFmtId="6" fontId="10" fillId="5" borderId="6" xfId="1" applyNumberFormat="1" applyFont="1" applyFill="1" applyBorder="1" applyAlignment="1" applyProtection="1">
      <alignment horizontal="center"/>
      <protection locked="0"/>
    </xf>
    <xf numFmtId="6" fontId="10" fillId="7" borderId="8" xfId="1" applyNumberFormat="1" applyFont="1" applyFill="1" applyBorder="1" applyAlignment="1" applyProtection="1">
      <alignment horizontal="center"/>
      <protection locked="0"/>
    </xf>
    <xf numFmtId="6" fontId="10" fillId="5" borderId="8" xfId="1" applyNumberFormat="1" applyFont="1" applyFill="1" applyBorder="1" applyAlignment="1" applyProtection="1">
      <alignment horizontal="center"/>
      <protection locked="0"/>
    </xf>
    <xf numFmtId="6" fontId="10" fillId="12" borderId="6" xfId="1" applyNumberFormat="1" applyFont="1" applyFill="1" applyBorder="1" applyAlignment="1" applyProtection="1">
      <alignment horizontal="center"/>
    </xf>
    <xf numFmtId="6" fontId="10" fillId="6" borderId="9" xfId="1" applyNumberFormat="1" applyFont="1" applyFill="1" applyBorder="1" applyAlignment="1">
      <alignment horizontal="right"/>
    </xf>
    <xf numFmtId="6" fontId="10" fillId="6" borderId="2" xfId="1" applyNumberFormat="1" applyFont="1" applyFill="1" applyBorder="1" applyAlignment="1">
      <alignment horizontal="right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5" fontId="10" fillId="26" borderId="11" xfId="0" applyNumberFormat="1" applyFont="1" applyFill="1" applyBorder="1" applyProtection="1">
      <protection locked="0"/>
    </xf>
    <xf numFmtId="5" fontId="10" fillId="0" borderId="37" xfId="0" applyNumberFormat="1" applyFont="1" applyBorder="1" applyProtection="1">
      <protection locked="0"/>
    </xf>
    <xf numFmtId="5" fontId="10" fillId="10" borderId="38" xfId="0" applyNumberFormat="1" applyFont="1" applyFill="1" applyBorder="1" applyProtection="1">
      <protection locked="0"/>
    </xf>
    <xf numFmtId="5" fontId="10" fillId="0" borderId="32" xfId="0" applyNumberFormat="1" applyFont="1" applyBorder="1" applyProtection="1">
      <protection locked="0"/>
    </xf>
    <xf numFmtId="5" fontId="10" fillId="7" borderId="32" xfId="0" applyNumberFormat="1" applyFont="1" applyFill="1" applyBorder="1" applyProtection="1">
      <protection locked="0"/>
    </xf>
    <xf numFmtId="5" fontId="10" fillId="7" borderId="37" xfId="0" applyNumberFormat="1" applyFont="1" applyFill="1" applyBorder="1" applyProtection="1">
      <protection locked="0"/>
    </xf>
    <xf numFmtId="5" fontId="10" fillId="7" borderId="4" xfId="0" applyNumberFormat="1" applyFont="1" applyFill="1" applyBorder="1" applyProtection="1">
      <protection locked="0"/>
    </xf>
    <xf numFmtId="5" fontId="10" fillId="0" borderId="11" xfId="0" applyNumberFormat="1" applyFont="1" applyBorder="1" applyProtection="1">
      <protection locked="0"/>
    </xf>
    <xf numFmtId="5" fontId="10" fillId="27" borderId="4" xfId="0" applyNumberFormat="1" applyFont="1" applyFill="1" applyBorder="1" applyProtection="1">
      <protection locked="0"/>
    </xf>
    <xf numFmtId="5" fontId="10" fillId="27" borderId="10" xfId="0" applyNumberFormat="1" applyFont="1" applyFill="1" applyBorder="1" applyProtection="1">
      <protection locked="0"/>
    </xf>
    <xf numFmtId="6" fontId="10" fillId="6" borderId="9" xfId="1" applyNumberFormat="1" applyFont="1" applyFill="1" applyBorder="1" applyAlignment="1" applyProtection="1">
      <alignment horizontal="right"/>
    </xf>
    <xf numFmtId="5" fontId="10" fillId="6" borderId="2" xfId="0" applyNumberFormat="1" applyFont="1" applyFill="1" applyBorder="1"/>
    <xf numFmtId="5" fontId="10" fillId="6" borderId="9" xfId="0" applyNumberFormat="1" applyFont="1" applyFill="1" applyBorder="1"/>
    <xf numFmtId="5" fontId="10" fillId="6" borderId="6" xfId="0" applyNumberFormat="1" applyFont="1" applyFill="1" applyBorder="1"/>
    <xf numFmtId="5" fontId="10" fillId="27" borderId="12" xfId="0" applyNumberFormat="1" applyFont="1" applyFill="1" applyBorder="1" applyProtection="1">
      <protection locked="0"/>
    </xf>
    <xf numFmtId="0" fontId="10" fillId="26" borderId="11" xfId="0" applyFont="1" applyFill="1" applyBorder="1" applyAlignment="1">
      <alignment wrapText="1"/>
    </xf>
    <xf numFmtId="2" fontId="10" fillId="26" borderId="11" xfId="0" applyNumberFormat="1" applyFont="1" applyFill="1" applyBorder="1" applyAlignment="1">
      <alignment horizontal="center"/>
    </xf>
    <xf numFmtId="6" fontId="10" fillId="26" borderId="11" xfId="1" applyNumberFormat="1" applyFont="1" applyFill="1" applyBorder="1" applyAlignment="1">
      <alignment horizontal="center"/>
    </xf>
    <xf numFmtId="6" fontId="10" fillId="26" borderId="12" xfId="1" applyNumberFormat="1" applyFont="1" applyFill="1" applyBorder="1" applyAlignment="1">
      <alignment horizontal="center"/>
    </xf>
    <xf numFmtId="5" fontId="10" fillId="26" borderId="15" xfId="0" applyNumberFormat="1" applyFont="1" applyFill="1" applyBorder="1"/>
    <xf numFmtId="0" fontId="10" fillId="26" borderId="4" xfId="0" applyFont="1" applyFill="1" applyBorder="1" applyAlignment="1">
      <alignment horizontal="left"/>
    </xf>
    <xf numFmtId="6" fontId="10" fillId="26" borderId="15" xfId="1" applyNumberFormat="1" applyFont="1" applyFill="1" applyBorder="1" applyAlignment="1">
      <alignment horizontal="center"/>
    </xf>
    <xf numFmtId="5" fontId="10" fillId="26" borderId="10" xfId="0" applyNumberFormat="1" applyFont="1" applyFill="1" applyBorder="1" applyAlignment="1">
      <alignment horizontal="center"/>
    </xf>
    <xf numFmtId="5" fontId="10" fillId="26" borderId="12" xfId="0" applyNumberFormat="1" applyFont="1" applyFill="1" applyBorder="1" applyAlignment="1">
      <alignment horizontal="center"/>
    </xf>
    <xf numFmtId="5" fontId="10" fillId="26" borderId="15" xfId="0" applyNumberFormat="1" applyFont="1" applyFill="1" applyBorder="1" applyAlignment="1">
      <alignment horizontal="center"/>
    </xf>
    <xf numFmtId="0" fontId="10" fillId="0" borderId="31" xfId="0" applyFont="1" applyBorder="1" applyAlignment="1" applyProtection="1">
      <alignment horizontal="center"/>
      <protection locked="0"/>
    </xf>
    <xf numFmtId="5" fontId="10" fillId="26" borderId="34" xfId="0" applyNumberFormat="1" applyFont="1" applyFill="1" applyBorder="1" applyAlignment="1">
      <alignment horizontal="center"/>
    </xf>
    <xf numFmtId="2" fontId="10" fillId="26" borderId="11" xfId="1" applyNumberFormat="1" applyFont="1" applyFill="1" applyBorder="1" applyAlignment="1">
      <alignment horizontal="center"/>
    </xf>
    <xf numFmtId="0" fontId="10" fillId="26" borderId="11" xfId="0" applyFont="1" applyFill="1" applyBorder="1" applyAlignment="1">
      <alignment horizontal="center"/>
    </xf>
    <xf numFmtId="0" fontId="10" fillId="26" borderId="11" xfId="0" applyFont="1" applyFill="1" applyBorder="1"/>
    <xf numFmtId="0" fontId="9" fillId="26" borderId="15" xfId="0" applyFont="1" applyFill="1" applyBorder="1" applyAlignment="1" applyProtection="1">
      <alignment horizontal="left"/>
      <protection locked="0"/>
    </xf>
    <xf numFmtId="2" fontId="9" fillId="26" borderId="33" xfId="0" applyNumberFormat="1" applyFont="1" applyFill="1" applyBorder="1" applyAlignment="1">
      <alignment horizontal="center"/>
    </xf>
    <xf numFmtId="2" fontId="9" fillId="26" borderId="16" xfId="0" applyNumberFormat="1" applyFont="1" applyFill="1" applyBorder="1" applyAlignment="1">
      <alignment horizontal="center"/>
    </xf>
    <xf numFmtId="2" fontId="9" fillId="26" borderId="34" xfId="0" applyNumberFormat="1" applyFont="1" applyFill="1" applyBorder="1" applyAlignment="1">
      <alignment horizontal="center"/>
    </xf>
    <xf numFmtId="6" fontId="9" fillId="26" borderId="15" xfId="1" applyNumberFormat="1" applyFont="1" applyFill="1" applyBorder="1" applyAlignment="1">
      <alignment horizontal="right"/>
    </xf>
    <xf numFmtId="0" fontId="10" fillId="26" borderId="11" xfId="0" applyFont="1" applyFill="1" applyBorder="1" applyAlignment="1" applyProtection="1">
      <alignment wrapText="1"/>
      <protection locked="0"/>
    </xf>
    <xf numFmtId="5" fontId="10" fillId="26" borderId="11" xfId="0" applyNumberFormat="1" applyFont="1" applyFill="1" applyBorder="1" applyAlignment="1">
      <alignment horizontal="center"/>
    </xf>
    <xf numFmtId="6" fontId="10" fillId="26" borderId="11" xfId="0" applyNumberFormat="1" applyFont="1" applyFill="1" applyBorder="1"/>
    <xf numFmtId="6" fontId="9" fillId="0" borderId="0" xfId="1" applyNumberFormat="1" applyFont="1" applyFill="1" applyBorder="1" applyProtection="1"/>
    <xf numFmtId="6" fontId="10" fillId="0" borderId="0" xfId="1" applyNumberFormat="1" applyFont="1" applyFill="1" applyBorder="1" applyAlignment="1" applyProtection="1">
      <alignment horizontal="center"/>
      <protection locked="0"/>
    </xf>
    <xf numFmtId="0" fontId="10" fillId="26" borderId="33" xfId="0" applyFont="1" applyFill="1" applyBorder="1" applyAlignment="1">
      <alignment horizontal="center"/>
    </xf>
    <xf numFmtId="0" fontId="10" fillId="26" borderId="16" xfId="0" applyFont="1" applyFill="1" applyBorder="1" applyAlignment="1">
      <alignment horizontal="center"/>
    </xf>
    <xf numFmtId="6" fontId="10" fillId="26" borderId="12" xfId="1" applyNumberFormat="1" applyFont="1" applyFill="1" applyBorder="1" applyAlignment="1">
      <alignment horizontal="right"/>
    </xf>
    <xf numFmtId="6" fontId="10" fillId="26" borderId="15" xfId="1" applyNumberFormat="1" applyFont="1" applyFill="1" applyBorder="1" applyAlignment="1">
      <alignment horizontal="right"/>
    </xf>
    <xf numFmtId="0" fontId="10" fillId="5" borderId="39" xfId="0" applyFont="1" applyFill="1" applyBorder="1" applyAlignment="1" applyProtection="1">
      <alignment horizontal="center"/>
      <protection locked="0"/>
    </xf>
    <xf numFmtId="14" fontId="10" fillId="5" borderId="39" xfId="0" applyNumberFormat="1" applyFont="1" applyFill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Continuous"/>
      <protection locked="0"/>
    </xf>
    <xf numFmtId="0" fontId="10" fillId="0" borderId="42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6" fontId="10" fillId="26" borderId="43" xfId="1" applyNumberFormat="1" applyFont="1" applyFill="1" applyBorder="1" applyAlignment="1">
      <alignment horizontal="center"/>
    </xf>
    <xf numFmtId="6" fontId="10" fillId="26" borderId="44" xfId="1" applyNumberFormat="1" applyFont="1" applyFill="1" applyBorder="1" applyAlignment="1">
      <alignment horizontal="center"/>
    </xf>
    <xf numFmtId="6" fontId="10" fillId="26" borderId="45" xfId="1" applyNumberFormat="1" applyFont="1" applyFill="1" applyBorder="1" applyAlignment="1">
      <alignment horizontal="center"/>
    </xf>
    <xf numFmtId="6" fontId="10" fillId="26" borderId="40" xfId="1" applyNumberFormat="1" applyFont="1" applyFill="1" applyBorder="1" applyAlignment="1">
      <alignment horizontal="center"/>
    </xf>
    <xf numFmtId="5" fontId="10" fillId="7" borderId="46" xfId="0" applyNumberFormat="1" applyFont="1" applyFill="1" applyBorder="1" applyProtection="1">
      <protection locked="0"/>
    </xf>
    <xf numFmtId="5" fontId="10" fillId="7" borderId="42" xfId="0" applyNumberFormat="1" applyFont="1" applyFill="1" applyBorder="1" applyProtection="1">
      <protection locked="0"/>
    </xf>
    <xf numFmtId="5" fontId="10" fillId="7" borderId="40" xfId="0" applyNumberFormat="1" applyFont="1" applyFill="1" applyBorder="1" applyProtection="1">
      <protection locked="0"/>
    </xf>
    <xf numFmtId="6" fontId="10" fillId="5" borderId="45" xfId="1" applyNumberFormat="1" applyFont="1" applyFill="1" applyBorder="1" applyAlignment="1" applyProtection="1">
      <alignment horizontal="center"/>
      <protection locked="0"/>
    </xf>
    <xf numFmtId="6" fontId="10" fillId="5" borderId="39" xfId="1" applyNumberFormat="1" applyFont="1" applyFill="1" applyBorder="1" applyAlignment="1" applyProtection="1">
      <alignment horizontal="center"/>
      <protection locked="0"/>
    </xf>
    <xf numFmtId="6" fontId="10" fillId="7" borderId="40" xfId="1" applyNumberFormat="1" applyFont="1" applyFill="1" applyBorder="1" applyAlignment="1" applyProtection="1">
      <alignment horizontal="center"/>
      <protection locked="0"/>
    </xf>
    <xf numFmtId="6" fontId="10" fillId="5" borderId="40" xfId="1" applyNumberFormat="1" applyFont="1" applyFill="1" applyBorder="1" applyAlignment="1" applyProtection="1">
      <alignment horizontal="center"/>
      <protection locked="0"/>
    </xf>
    <xf numFmtId="6" fontId="10" fillId="12" borderId="39" xfId="1" applyNumberFormat="1" applyFont="1" applyFill="1" applyBorder="1" applyAlignment="1" applyProtection="1">
      <alignment horizontal="center"/>
    </xf>
    <xf numFmtId="6" fontId="10" fillId="26" borderId="43" xfId="1" applyNumberFormat="1" applyFont="1" applyFill="1" applyBorder="1" applyAlignment="1">
      <alignment horizontal="right"/>
    </xf>
    <xf numFmtId="6" fontId="10" fillId="26" borderId="44" xfId="1" applyNumberFormat="1" applyFont="1" applyFill="1" applyBorder="1" applyAlignment="1">
      <alignment horizontal="right"/>
    </xf>
    <xf numFmtId="6" fontId="10" fillId="7" borderId="45" xfId="1" applyNumberFormat="1" applyFont="1" applyFill="1" applyBorder="1" applyAlignment="1" applyProtection="1">
      <alignment horizontal="center"/>
      <protection locked="0"/>
    </xf>
    <xf numFmtId="5" fontId="10" fillId="10" borderId="47" xfId="0" applyNumberFormat="1" applyFont="1" applyFill="1" applyBorder="1" applyProtection="1">
      <protection locked="0"/>
    </xf>
    <xf numFmtId="6" fontId="10" fillId="26" borderId="48" xfId="1" applyNumberFormat="1" applyFont="1" applyFill="1" applyBorder="1" applyAlignment="1">
      <alignment horizontal="center"/>
    </xf>
    <xf numFmtId="5" fontId="10" fillId="7" borderId="31" xfId="0" applyNumberFormat="1" applyFont="1" applyFill="1" applyBorder="1" applyProtection="1">
      <protection locked="0"/>
    </xf>
    <xf numFmtId="5" fontId="10" fillId="0" borderId="16" xfId="0" applyNumberFormat="1" applyFont="1" applyBorder="1" applyProtection="1">
      <protection locked="0"/>
    </xf>
    <xf numFmtId="5" fontId="10" fillId="0" borderId="24" xfId="0" applyNumberFormat="1" applyFont="1" applyBorder="1" applyProtection="1">
      <protection locked="0"/>
    </xf>
    <xf numFmtId="0" fontId="10" fillId="17" borderId="27" xfId="0" applyFont="1" applyFill="1" applyBorder="1" applyProtection="1">
      <protection locked="0"/>
    </xf>
    <xf numFmtId="0" fontId="10" fillId="17" borderId="26" xfId="0" applyFont="1" applyFill="1" applyBorder="1" applyAlignment="1" applyProtection="1">
      <alignment horizontal="right"/>
      <protection locked="0"/>
    </xf>
    <xf numFmtId="6" fontId="10" fillId="7" borderId="51" xfId="1" applyNumberFormat="1" applyFont="1" applyFill="1" applyBorder="1" applyAlignment="1" applyProtection="1">
      <alignment horizontal="center"/>
      <protection locked="0"/>
    </xf>
    <xf numFmtId="5" fontId="10" fillId="6" borderId="11" xfId="0" applyNumberFormat="1" applyFont="1" applyFill="1" applyBorder="1" applyAlignment="1">
      <alignment horizontal="center"/>
    </xf>
    <xf numFmtId="7" fontId="10" fillId="6" borderId="12" xfId="0" applyNumberFormat="1" applyFont="1" applyFill="1" applyBorder="1"/>
    <xf numFmtId="1" fontId="10" fillId="2" borderId="52" xfId="0" applyNumberFormat="1" applyFont="1" applyFill="1" applyBorder="1" applyAlignment="1" applyProtection="1">
      <alignment horizontal="left"/>
      <protection locked="0"/>
    </xf>
    <xf numFmtId="0" fontId="10" fillId="2" borderId="53" xfId="0" applyFont="1" applyFill="1" applyBorder="1" applyAlignment="1" applyProtection="1">
      <alignment horizontal="left"/>
      <protection locked="0"/>
    </xf>
    <xf numFmtId="1" fontId="10" fillId="2" borderId="30" xfId="0" applyNumberFormat="1" applyFont="1" applyFill="1" applyBorder="1" applyAlignment="1" applyProtection="1">
      <alignment horizontal="left"/>
      <protection locked="0"/>
    </xf>
    <xf numFmtId="0" fontId="10" fillId="2" borderId="54" xfId="0" applyFont="1" applyFill="1" applyBorder="1" applyAlignment="1" applyProtection="1">
      <alignment horizontal="left"/>
      <protection locked="0"/>
    </xf>
    <xf numFmtId="1" fontId="10" fillId="2" borderId="55" xfId="0" applyNumberFormat="1" applyFont="1" applyFill="1" applyBorder="1" applyAlignment="1" applyProtection="1">
      <alignment horizontal="left"/>
      <protection locked="0"/>
    </xf>
    <xf numFmtId="5" fontId="10" fillId="6" borderId="36" xfId="0" applyNumberFormat="1" applyFont="1" applyFill="1" applyBorder="1"/>
    <xf numFmtId="0" fontId="9" fillId="0" borderId="26" xfId="0" applyFont="1" applyBorder="1" applyProtection="1">
      <protection locked="0"/>
    </xf>
    <xf numFmtId="0" fontId="9" fillId="0" borderId="28" xfId="0" applyFont="1" applyBorder="1" applyProtection="1">
      <protection locked="0"/>
    </xf>
    <xf numFmtId="0" fontId="9" fillId="0" borderId="28" xfId="0" applyFont="1" applyBorder="1" applyAlignment="1" applyProtection="1">
      <alignment horizontal="right"/>
      <protection locked="0"/>
    </xf>
    <xf numFmtId="0" fontId="9" fillId="0" borderId="27" xfId="0" applyFont="1" applyBorder="1" applyProtection="1">
      <protection locked="0"/>
    </xf>
    <xf numFmtId="6" fontId="10" fillId="0" borderId="26" xfId="0" applyNumberFormat="1" applyFont="1" applyBorder="1" applyProtection="1">
      <protection locked="0"/>
    </xf>
    <xf numFmtId="0" fontId="10" fillId="0" borderId="28" xfId="0" applyFont="1" applyBorder="1" applyProtection="1">
      <protection locked="0"/>
    </xf>
    <xf numFmtId="6" fontId="10" fillId="26" borderId="41" xfId="1" applyNumberFormat="1" applyFont="1" applyFill="1" applyBorder="1" applyAlignment="1">
      <alignment horizontal="right"/>
    </xf>
    <xf numFmtId="6" fontId="10" fillId="7" borderId="12" xfId="1" applyNumberFormat="1" applyFont="1" applyFill="1" applyBorder="1" applyAlignment="1" applyProtection="1">
      <alignment horizontal="center"/>
      <protection locked="0"/>
    </xf>
    <xf numFmtId="0" fontId="10" fillId="17" borderId="15" xfId="0" applyFont="1" applyFill="1" applyBorder="1" applyAlignment="1" applyProtection="1">
      <alignment horizontal="right"/>
      <protection locked="0"/>
    </xf>
    <xf numFmtId="0" fontId="9" fillId="22" borderId="58" xfId="0" applyFont="1" applyFill="1" applyBorder="1" applyAlignment="1">
      <alignment wrapText="1"/>
    </xf>
    <xf numFmtId="6" fontId="9" fillId="22" borderId="59" xfId="1" applyNumberFormat="1" applyFont="1" applyFill="1" applyBorder="1" applyProtection="1"/>
    <xf numFmtId="0" fontId="9" fillId="22" borderId="58" xfId="0" applyFont="1" applyFill="1" applyBorder="1"/>
    <xf numFmtId="6" fontId="9" fillId="22" borderId="59" xfId="0" applyNumberFormat="1" applyFont="1" applyFill="1" applyBorder="1"/>
    <xf numFmtId="0" fontId="9" fillId="22" borderId="60" xfId="0" applyFont="1" applyFill="1" applyBorder="1" applyAlignment="1">
      <alignment wrapText="1"/>
    </xf>
    <xf numFmtId="6" fontId="9" fillId="22" borderId="61" xfId="1" applyNumberFormat="1" applyFont="1" applyFill="1" applyBorder="1" applyProtection="1"/>
    <xf numFmtId="5" fontId="10" fillId="26" borderId="11" xfId="0" applyNumberFormat="1" applyFont="1" applyFill="1" applyBorder="1"/>
    <xf numFmtId="6" fontId="10" fillId="26" borderId="11" xfId="1" applyNumberFormat="1" applyFont="1" applyFill="1" applyBorder="1" applyAlignment="1" applyProtection="1">
      <alignment horizontal="right"/>
    </xf>
    <xf numFmtId="6" fontId="10" fillId="26" borderId="16" xfId="1" applyNumberFormat="1" applyFont="1" applyFill="1" applyBorder="1" applyAlignment="1">
      <alignment horizontal="center"/>
    </xf>
    <xf numFmtId="0" fontId="10" fillId="6" borderId="28" xfId="0" applyFont="1" applyFill="1" applyBorder="1" applyAlignment="1" applyProtection="1">
      <alignment horizontal="left"/>
      <protection locked="0"/>
    </xf>
    <xf numFmtId="0" fontId="10" fillId="6" borderId="27" xfId="0" applyFont="1" applyFill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6" borderId="26" xfId="0" applyFont="1" applyFill="1" applyBorder="1" applyProtection="1">
      <protection locked="0"/>
    </xf>
    <xf numFmtId="0" fontId="9" fillId="17" borderId="17" xfId="0" applyFont="1" applyFill="1" applyBorder="1" applyAlignment="1" applyProtection="1">
      <alignment horizontal="right"/>
      <protection locked="0"/>
    </xf>
    <xf numFmtId="0" fontId="9" fillId="17" borderId="22" xfId="0" applyFont="1" applyFill="1" applyBorder="1" applyAlignment="1" applyProtection="1">
      <alignment horizontal="right"/>
      <protection locked="0"/>
    </xf>
    <xf numFmtId="0" fontId="9" fillId="6" borderId="26" xfId="0" applyFont="1" applyFill="1" applyBorder="1" applyProtection="1">
      <protection locked="0"/>
    </xf>
    <xf numFmtId="0" fontId="10" fillId="6" borderId="28" xfId="0" applyFont="1" applyFill="1" applyBorder="1" applyProtection="1">
      <protection locked="0"/>
    </xf>
    <xf numFmtId="0" fontId="10" fillId="6" borderId="28" xfId="0" applyFont="1" applyFill="1" applyBorder="1" applyAlignment="1" applyProtection="1">
      <alignment horizontal="right"/>
      <protection locked="0"/>
    </xf>
    <xf numFmtId="0" fontId="10" fillId="6" borderId="27" xfId="0" applyFont="1" applyFill="1" applyBorder="1" applyAlignment="1" applyProtection="1">
      <alignment horizontal="right"/>
      <protection locked="0"/>
    </xf>
    <xf numFmtId="5" fontId="10" fillId="7" borderId="0" xfId="0" applyNumberFormat="1" applyFont="1" applyFill="1" applyProtection="1">
      <protection locked="0"/>
    </xf>
    <xf numFmtId="0" fontId="10" fillId="6" borderId="19" xfId="0" applyFont="1" applyFill="1" applyBorder="1" applyAlignment="1" applyProtection="1">
      <alignment horizontal="right"/>
      <protection locked="0"/>
    </xf>
    <xf numFmtId="0" fontId="10" fillId="6" borderId="20" xfId="0" applyFont="1" applyFill="1" applyBorder="1" applyAlignment="1" applyProtection="1">
      <alignment horizontal="right"/>
      <protection locked="0"/>
    </xf>
    <xf numFmtId="0" fontId="9" fillId="17" borderId="15" xfId="0" applyFont="1" applyFill="1" applyBorder="1" applyProtection="1">
      <protection locked="0"/>
    </xf>
    <xf numFmtId="6" fontId="10" fillId="17" borderId="28" xfId="0" applyNumberFormat="1" applyFont="1" applyFill="1" applyBorder="1" applyProtection="1">
      <protection locked="0"/>
    </xf>
    <xf numFmtId="0" fontId="9" fillId="17" borderId="15" xfId="0" applyFont="1" applyFill="1" applyBorder="1" applyAlignment="1" applyProtection="1">
      <alignment horizontal="right"/>
      <protection locked="0"/>
    </xf>
    <xf numFmtId="0" fontId="10" fillId="26" borderId="28" xfId="0" applyFont="1" applyFill="1" applyBorder="1" applyAlignment="1" applyProtection="1">
      <alignment horizontal="left"/>
      <protection locked="0"/>
    </xf>
    <xf numFmtId="0" fontId="10" fillId="26" borderId="27" xfId="0" applyFont="1" applyFill="1" applyBorder="1" applyAlignment="1" applyProtection="1">
      <alignment horizontal="left"/>
      <protection locked="0"/>
    </xf>
    <xf numFmtId="0" fontId="10" fillId="26" borderId="26" xfId="0" applyFont="1" applyFill="1" applyBorder="1" applyProtection="1">
      <protection locked="0"/>
    </xf>
    <xf numFmtId="5" fontId="10" fillId="7" borderId="62" xfId="0" applyNumberFormat="1" applyFont="1" applyFill="1" applyBorder="1" applyProtection="1">
      <protection locked="0"/>
    </xf>
    <xf numFmtId="0" fontId="9" fillId="26" borderId="26" xfId="0" applyFont="1" applyFill="1" applyBorder="1" applyProtection="1">
      <protection locked="0"/>
    </xf>
    <xf numFmtId="0" fontId="10" fillId="26" borderId="28" xfId="0" applyFont="1" applyFill="1" applyBorder="1" applyProtection="1">
      <protection locked="0"/>
    </xf>
    <xf numFmtId="0" fontId="10" fillId="26" borderId="28" xfId="0" applyFont="1" applyFill="1" applyBorder="1" applyAlignment="1" applyProtection="1">
      <alignment horizontal="right"/>
      <protection locked="0"/>
    </xf>
    <xf numFmtId="0" fontId="10" fillId="26" borderId="27" xfId="0" applyFont="1" applyFill="1" applyBorder="1" applyAlignment="1" applyProtection="1">
      <alignment horizontal="right"/>
      <protection locked="0"/>
    </xf>
    <xf numFmtId="0" fontId="10" fillId="2" borderId="52" xfId="0" applyFont="1" applyFill="1" applyBorder="1" applyAlignment="1" applyProtection="1">
      <alignment horizontal="left"/>
      <protection locked="0"/>
    </xf>
    <xf numFmtId="0" fontId="10" fillId="10" borderId="19" xfId="0" applyFont="1" applyFill="1" applyBorder="1" applyAlignment="1" applyProtection="1">
      <alignment horizontal="right"/>
      <protection locked="0"/>
    </xf>
    <xf numFmtId="0" fontId="10" fillId="10" borderId="20" xfId="0" quotePrefix="1" applyFont="1" applyFill="1" applyBorder="1" applyAlignment="1" applyProtection="1">
      <alignment horizontal="left"/>
      <protection locked="0"/>
    </xf>
    <xf numFmtId="0" fontId="10" fillId="0" borderId="27" xfId="0" applyFont="1" applyBorder="1" applyProtection="1">
      <protection locked="0"/>
    </xf>
    <xf numFmtId="0" fontId="9" fillId="17" borderId="21" xfId="0" applyFont="1" applyFill="1" applyBorder="1" applyProtection="1">
      <protection locked="0"/>
    </xf>
    <xf numFmtId="0" fontId="9" fillId="17" borderId="22" xfId="0" applyFont="1" applyFill="1" applyBorder="1" applyProtection="1">
      <protection locked="0"/>
    </xf>
    <xf numFmtId="0" fontId="9" fillId="0" borderId="16" xfId="0" applyFont="1" applyBorder="1" applyAlignment="1" applyProtection="1">
      <alignment horizontal="right"/>
      <protection locked="0"/>
    </xf>
    <xf numFmtId="0" fontId="9" fillId="0" borderId="34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17" borderId="21" xfId="0" applyFont="1" applyFill="1" applyBorder="1" applyAlignment="1" applyProtection="1">
      <alignment horizontal="right"/>
      <protection locked="0"/>
    </xf>
    <xf numFmtId="6" fontId="10" fillId="0" borderId="63" xfId="0" applyNumberFormat="1" applyFont="1" applyBorder="1" applyProtection="1">
      <protection locked="0"/>
    </xf>
    <xf numFmtId="0" fontId="9" fillId="10" borderId="20" xfId="0" quotePrefix="1" applyFont="1" applyFill="1" applyBorder="1" applyAlignment="1" applyProtection="1">
      <alignment horizontal="left"/>
      <protection locked="0"/>
    </xf>
    <xf numFmtId="167" fontId="10" fillId="26" borderId="15" xfId="2" applyNumberFormat="1" applyFont="1" applyFill="1" applyBorder="1" applyAlignment="1" applyProtection="1">
      <alignment horizontal="left"/>
      <protection locked="0"/>
    </xf>
    <xf numFmtId="167" fontId="10" fillId="26" borderId="15" xfId="2" applyNumberFormat="1" applyFont="1" applyFill="1" applyBorder="1" applyAlignment="1">
      <alignment horizontal="left"/>
    </xf>
    <xf numFmtId="6" fontId="10" fillId="26" borderId="15" xfId="1" applyNumberFormat="1" applyFont="1" applyFill="1" applyBorder="1" applyAlignment="1">
      <alignment horizontal="left"/>
    </xf>
    <xf numFmtId="0" fontId="10" fillId="0" borderId="63" xfId="0" applyFont="1" applyBorder="1" applyProtection="1">
      <protection locked="0"/>
    </xf>
    <xf numFmtId="0" fontId="26" fillId="0" borderId="11" xfId="0" applyFont="1" applyBorder="1" applyAlignment="1" applyProtection="1">
      <alignment horizontal="center"/>
      <protection locked="0"/>
    </xf>
    <xf numFmtId="0" fontId="10" fillId="26" borderId="11" xfId="0" applyFont="1" applyFill="1" applyBorder="1" applyAlignment="1">
      <alignment horizontal="left" wrapText="1"/>
    </xf>
    <xf numFmtId="6" fontId="10" fillId="26" borderId="11" xfId="1" applyNumberFormat="1" applyFont="1" applyFill="1" applyBorder="1" applyProtection="1"/>
    <xf numFmtId="6" fontId="10" fillId="26" borderId="15" xfId="0" applyNumberFormat="1" applyFont="1" applyFill="1" applyBorder="1"/>
    <xf numFmtId="0" fontId="10" fillId="12" borderId="14" xfId="0" applyFont="1" applyFill="1" applyBorder="1" applyProtection="1">
      <protection locked="0"/>
    </xf>
    <xf numFmtId="5" fontId="10" fillId="26" borderId="12" xfId="0" applyNumberFormat="1" applyFont="1" applyFill="1" applyBorder="1"/>
    <xf numFmtId="5" fontId="10" fillId="26" borderId="4" xfId="0" applyNumberFormat="1" applyFont="1" applyFill="1" applyBorder="1"/>
    <xf numFmtId="5" fontId="10" fillId="26" borderId="37" xfId="0" applyNumberFormat="1" applyFont="1" applyFill="1" applyBorder="1"/>
    <xf numFmtId="5" fontId="10" fillId="26" borderId="50" xfId="0" applyNumberFormat="1" applyFont="1" applyFill="1" applyBorder="1"/>
    <xf numFmtId="5" fontId="10" fillId="26" borderId="31" xfId="0" applyNumberFormat="1" applyFont="1" applyFill="1" applyBorder="1"/>
    <xf numFmtId="5" fontId="10" fillId="26" borderId="49" xfId="0" applyNumberFormat="1" applyFont="1" applyFill="1" applyBorder="1"/>
    <xf numFmtId="5" fontId="10" fillId="26" borderId="10" xfId="0" applyNumberFormat="1" applyFont="1" applyFill="1" applyBorder="1"/>
    <xf numFmtId="6" fontId="10" fillId="26" borderId="0" xfId="1" applyNumberFormat="1" applyFont="1" applyFill="1" applyBorder="1" applyAlignment="1" applyProtection="1">
      <alignment horizontal="right"/>
    </xf>
    <xf numFmtId="5" fontId="10" fillId="26" borderId="16" xfId="0" applyNumberFormat="1" applyFont="1" applyFill="1" applyBorder="1"/>
    <xf numFmtId="5" fontId="10" fillId="26" borderId="4" xfId="0" applyNumberFormat="1" applyFont="1" applyFill="1" applyBorder="1" applyAlignment="1">
      <alignment horizontal="center"/>
    </xf>
    <xf numFmtId="6" fontId="10" fillId="26" borderId="10" xfId="1" applyNumberFormat="1" applyFont="1" applyFill="1" applyBorder="1" applyAlignment="1" applyProtection="1">
      <alignment horizontal="center"/>
    </xf>
    <xf numFmtId="0" fontId="21" fillId="8" borderId="1" xfId="15" applyFont="1" applyFill="1" applyBorder="1" applyAlignment="1">
      <alignment horizontal="center"/>
    </xf>
    <xf numFmtId="0" fontId="21" fillId="8" borderId="0" xfId="15" applyFont="1" applyFill="1" applyAlignment="1">
      <alignment horizontal="center"/>
    </xf>
    <xf numFmtId="0" fontId="20" fillId="0" borderId="0" xfId="15" applyFont="1" applyAlignment="1">
      <alignment horizontal="center"/>
    </xf>
    <xf numFmtId="0" fontId="20" fillId="0" borderId="1" xfId="15" applyFont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6" borderId="24" xfId="0" applyFont="1" applyFill="1" applyBorder="1" applyAlignment="1" applyProtection="1">
      <alignment horizontal="center"/>
      <protection locked="0"/>
    </xf>
    <xf numFmtId="0" fontId="3" fillId="6" borderId="0" xfId="0" applyFont="1" applyFill="1" applyAlignment="1" applyProtection="1">
      <alignment horizontal="center"/>
      <protection locked="0"/>
    </xf>
    <xf numFmtId="0" fontId="3" fillId="6" borderId="17" xfId="0" applyFont="1" applyFill="1" applyBorder="1" applyAlignment="1" applyProtection="1">
      <alignment horizontal="center"/>
      <protection locked="0"/>
    </xf>
    <xf numFmtId="0" fontId="11" fillId="4" borderId="24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31" fillId="0" borderId="0" xfId="16" applyFill="1" applyProtection="1"/>
    <xf numFmtId="6" fontId="9" fillId="19" borderId="26" xfId="0" applyNumberFormat="1" applyFont="1" applyFill="1" applyBorder="1" applyAlignment="1">
      <alignment horizontal="right"/>
    </xf>
    <xf numFmtId="0" fontId="0" fillId="20" borderId="28" xfId="0" applyFill="1" applyBorder="1" applyAlignment="1">
      <alignment horizontal="right"/>
    </xf>
    <xf numFmtId="0" fontId="0" fillId="20" borderId="27" xfId="0" applyFill="1" applyBorder="1" applyAlignment="1">
      <alignment horizontal="right"/>
    </xf>
    <xf numFmtId="6" fontId="9" fillId="19" borderId="24" xfId="0" applyNumberFormat="1" applyFont="1" applyFill="1" applyBorder="1" applyAlignment="1">
      <alignment horizontal="center"/>
    </xf>
    <xf numFmtId="6" fontId="9" fillId="19" borderId="0" xfId="0" applyNumberFormat="1" applyFont="1" applyFill="1" applyAlignment="1">
      <alignment horizontal="center"/>
    </xf>
    <xf numFmtId="6" fontId="9" fillId="19" borderId="17" xfId="0" applyNumberFormat="1" applyFont="1" applyFill="1" applyBorder="1" applyAlignment="1">
      <alignment horizontal="center"/>
    </xf>
    <xf numFmtId="0" fontId="28" fillId="15" borderId="18" xfId="0" applyFont="1" applyFill="1" applyBorder="1" applyAlignment="1" applyProtection="1">
      <alignment horizontal="center" wrapText="1"/>
      <protection locked="0"/>
    </xf>
    <xf numFmtId="0" fontId="29" fillId="15" borderId="19" xfId="0" applyFont="1" applyFill="1" applyBorder="1" applyAlignment="1">
      <alignment horizontal="center"/>
    </xf>
    <xf numFmtId="0" fontId="29" fillId="15" borderId="20" xfId="0" applyFont="1" applyFill="1" applyBorder="1" applyAlignment="1">
      <alignment horizontal="center"/>
    </xf>
    <xf numFmtId="0" fontId="29" fillId="15" borderId="24" xfId="0" applyFont="1" applyFill="1" applyBorder="1" applyAlignment="1">
      <alignment horizontal="center"/>
    </xf>
    <xf numFmtId="0" fontId="29" fillId="15" borderId="0" xfId="0" applyFont="1" applyFill="1" applyAlignment="1">
      <alignment horizontal="center"/>
    </xf>
    <xf numFmtId="0" fontId="29" fillId="15" borderId="17" xfId="0" applyFont="1" applyFill="1" applyBorder="1" applyAlignment="1">
      <alignment horizontal="center"/>
    </xf>
    <xf numFmtId="0" fontId="30" fillId="3" borderId="3" xfId="0" applyFont="1" applyFill="1" applyBorder="1" applyAlignment="1" applyProtection="1">
      <alignment horizontal="center" wrapText="1"/>
      <protection locked="0"/>
    </xf>
    <xf numFmtId="0" fontId="30" fillId="3" borderId="0" xfId="0" applyFont="1" applyFill="1" applyAlignment="1" applyProtection="1">
      <alignment horizontal="center" wrapText="1"/>
      <protection locked="0"/>
    </xf>
    <xf numFmtId="0" fontId="9" fillId="18" borderId="11" xfId="0" applyFont="1" applyFill="1" applyBorder="1" applyAlignment="1" applyProtection="1">
      <alignment horizontal="center" wrapText="1"/>
      <protection locked="0"/>
    </xf>
    <xf numFmtId="0" fontId="9" fillId="5" borderId="24" xfId="0" applyFont="1" applyFill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17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9" fillId="6" borderId="17" xfId="0" applyFont="1" applyFill="1" applyBorder="1" applyAlignment="1" applyProtection="1">
      <alignment horizontal="center"/>
      <protection locked="0"/>
    </xf>
    <xf numFmtId="0" fontId="9" fillId="26" borderId="24" xfId="0" applyFont="1" applyFill="1" applyBorder="1" applyAlignment="1" applyProtection="1">
      <alignment horizontal="center" wrapText="1"/>
      <protection locked="0"/>
    </xf>
    <xf numFmtId="0" fontId="27" fillId="26" borderId="0" xfId="0" applyFont="1" applyFill="1" applyAlignment="1">
      <alignment horizontal="center"/>
    </xf>
    <xf numFmtId="0" fontId="27" fillId="26" borderId="17" xfId="0" applyFont="1" applyFill="1" applyBorder="1" applyAlignment="1">
      <alignment horizontal="center"/>
    </xf>
    <xf numFmtId="0" fontId="9" fillId="12" borderId="24" xfId="0" applyFont="1" applyFill="1" applyBorder="1" applyAlignment="1" applyProtection="1">
      <alignment horizontal="center" wrapText="1"/>
      <protection locked="0"/>
    </xf>
    <xf numFmtId="0" fontId="27" fillId="20" borderId="0" xfId="0" applyFont="1" applyFill="1" applyAlignment="1">
      <alignment horizontal="center"/>
    </xf>
    <xf numFmtId="0" fontId="27" fillId="20" borderId="17" xfId="0" applyFont="1" applyFill="1" applyBorder="1" applyAlignment="1">
      <alignment horizontal="center"/>
    </xf>
    <xf numFmtId="0" fontId="9" fillId="19" borderId="26" xfId="0" applyFont="1" applyFill="1" applyBorder="1" applyAlignment="1" applyProtection="1">
      <alignment horizontal="center"/>
      <protection locked="0"/>
    </xf>
    <xf numFmtId="0" fontId="0" fillId="20" borderId="27" xfId="0" applyFill="1" applyBorder="1" applyAlignment="1">
      <alignment horizontal="center"/>
    </xf>
    <xf numFmtId="0" fontId="9" fillId="18" borderId="21" xfId="0" applyFont="1" applyFill="1" applyBorder="1" applyAlignment="1" applyProtection="1">
      <alignment horizontal="center" wrapText="1"/>
      <protection locked="0"/>
    </xf>
    <xf numFmtId="0" fontId="9" fillId="18" borderId="22" xfId="0" applyFont="1" applyFill="1" applyBorder="1" applyAlignment="1" applyProtection="1">
      <alignment horizontal="center" wrapText="1"/>
      <protection locked="0"/>
    </xf>
    <xf numFmtId="0" fontId="0" fillId="18" borderId="23" xfId="0" applyFill="1" applyBorder="1" applyAlignment="1">
      <alignment horizontal="center" wrapText="1"/>
    </xf>
    <xf numFmtId="6" fontId="9" fillId="0" borderId="0" xfId="0" applyNumberFormat="1" applyFont="1" applyAlignment="1">
      <alignment horizontal="center"/>
    </xf>
    <xf numFmtId="0" fontId="0" fillId="0" borderId="0" xfId="0"/>
    <xf numFmtId="0" fontId="9" fillId="26" borderId="24" xfId="0" applyFont="1" applyFill="1" applyBorder="1" applyAlignment="1" applyProtection="1">
      <alignment horizontal="center"/>
      <protection locked="0"/>
    </xf>
    <xf numFmtId="0" fontId="9" fillId="26" borderId="0" xfId="0" applyFont="1" applyFill="1" applyAlignment="1" applyProtection="1">
      <alignment horizontal="center"/>
      <protection locked="0"/>
    </xf>
    <xf numFmtId="0" fontId="9" fillId="26" borderId="17" xfId="0" applyFont="1" applyFill="1" applyBorder="1" applyAlignment="1" applyProtection="1">
      <alignment horizontal="center"/>
      <protection locked="0"/>
    </xf>
    <xf numFmtId="0" fontId="9" fillId="12" borderId="21" xfId="0" applyFont="1" applyFill="1" applyBorder="1" applyAlignment="1" applyProtection="1">
      <alignment horizontal="center" wrapText="1"/>
      <protection locked="0"/>
    </xf>
    <xf numFmtId="0" fontId="27" fillId="20" borderId="22" xfId="0" applyFont="1" applyFill="1" applyBorder="1" applyAlignment="1">
      <alignment horizontal="center"/>
    </xf>
    <xf numFmtId="0" fontId="27" fillId="20" borderId="23" xfId="0" applyFont="1" applyFill="1" applyBorder="1" applyAlignment="1">
      <alignment horizontal="center"/>
    </xf>
    <xf numFmtId="0" fontId="9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6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6" fontId="9" fillId="19" borderId="26" xfId="0" applyNumberFormat="1" applyFont="1" applyFill="1" applyBorder="1" applyAlignment="1">
      <alignment horizontal="center"/>
    </xf>
    <xf numFmtId="0" fontId="0" fillId="20" borderId="28" xfId="0" applyFill="1" applyBorder="1" applyAlignment="1">
      <alignment horizontal="center"/>
    </xf>
    <xf numFmtId="0" fontId="10" fillId="0" borderId="0" xfId="0" applyFont="1" applyProtection="1">
      <protection locked="0"/>
    </xf>
    <xf numFmtId="0" fontId="9" fillId="22" borderId="11" xfId="0" applyFont="1" applyFill="1" applyBorder="1" applyAlignment="1" applyProtection="1">
      <alignment horizontal="center" wrapText="1"/>
      <protection locked="0"/>
    </xf>
    <xf numFmtId="0" fontId="9" fillId="21" borderId="11" xfId="0" applyFont="1" applyFill="1" applyBorder="1" applyAlignment="1" applyProtection="1">
      <alignment horizontal="center" wrapText="1"/>
      <protection locked="0"/>
    </xf>
    <xf numFmtId="0" fontId="10" fillId="20" borderId="0" xfId="0" applyFont="1" applyFill="1" applyProtection="1">
      <protection locked="0"/>
    </xf>
    <xf numFmtId="0" fontId="29" fillId="15" borderId="19" xfId="0" applyFont="1" applyFill="1" applyBorder="1" applyAlignment="1" applyProtection="1">
      <alignment horizontal="center"/>
      <protection locked="0"/>
    </xf>
    <xf numFmtId="0" fontId="29" fillId="15" borderId="20" xfId="0" applyFont="1" applyFill="1" applyBorder="1" applyAlignment="1" applyProtection="1">
      <alignment horizontal="center"/>
      <protection locked="0"/>
    </xf>
    <xf numFmtId="0" fontId="29" fillId="15" borderId="24" xfId="0" applyFont="1" applyFill="1" applyBorder="1" applyAlignment="1" applyProtection="1">
      <alignment horizontal="center"/>
      <protection locked="0"/>
    </xf>
    <xf numFmtId="0" fontId="29" fillId="15" borderId="0" xfId="0" applyFont="1" applyFill="1" applyAlignment="1" applyProtection="1">
      <alignment horizontal="center"/>
      <protection locked="0"/>
    </xf>
    <xf numFmtId="0" fontId="29" fillId="15" borderId="17" xfId="0" applyFont="1" applyFill="1" applyBorder="1" applyAlignment="1" applyProtection="1">
      <alignment horizontal="center"/>
      <protection locked="0"/>
    </xf>
    <xf numFmtId="6" fontId="9" fillId="19" borderId="26" xfId="0" applyNumberFormat="1" applyFont="1" applyFill="1" applyBorder="1" applyAlignment="1" applyProtection="1">
      <alignment horizontal="center"/>
      <protection locked="0"/>
    </xf>
    <xf numFmtId="0" fontId="0" fillId="20" borderId="28" xfId="0" applyFill="1" applyBorder="1" applyAlignment="1" applyProtection="1">
      <alignment horizontal="center"/>
      <protection locked="0"/>
    </xf>
    <xf numFmtId="0" fontId="9" fillId="16" borderId="26" xfId="0" applyFont="1" applyFill="1" applyBorder="1" applyAlignment="1" applyProtection="1">
      <alignment horizontal="right"/>
      <protection locked="0"/>
    </xf>
    <xf numFmtId="0" fontId="9" fillId="16" borderId="28" xfId="0" applyFont="1" applyFill="1" applyBorder="1" applyAlignment="1" applyProtection="1">
      <alignment horizontal="right"/>
      <protection locked="0"/>
    </xf>
    <xf numFmtId="0" fontId="9" fillId="16" borderId="27" xfId="0" applyFont="1" applyFill="1" applyBorder="1" applyAlignment="1" applyProtection="1">
      <alignment horizontal="right"/>
      <protection locked="0"/>
    </xf>
    <xf numFmtId="0" fontId="14" fillId="4" borderId="0" xfId="0" applyFont="1" applyFill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22" borderId="56" xfId="0" applyFont="1" applyFill="1" applyBorder="1" applyAlignment="1">
      <alignment horizontal="center" wrapText="1"/>
    </xf>
    <xf numFmtId="0" fontId="9" fillId="22" borderId="57" xfId="0" applyFont="1" applyFill="1" applyBorder="1" applyAlignment="1">
      <alignment horizontal="center" wrapText="1"/>
    </xf>
  </cellXfs>
  <cellStyles count="17">
    <cellStyle name="Currency" xfId="1" builtinId="4"/>
    <cellStyle name="Currency 2" xfId="5" xr:uid="{00000000-0005-0000-0000-000001000000}"/>
    <cellStyle name="Currency 3" xfId="9" xr:uid="{00000000-0005-0000-0000-000002000000}"/>
    <cellStyle name="Currency 4" xfId="4" xr:uid="{00000000-0005-0000-0000-000003000000}"/>
    <cellStyle name="Currency 5" xfId="12" xr:uid="{00000000-0005-0000-0000-000004000000}"/>
    <cellStyle name="Hyperlink" xfId="16" builtinId="8"/>
    <cellStyle name="Normal" xfId="0" builtinId="0"/>
    <cellStyle name="Normal 2" xfId="6" xr:uid="{00000000-0005-0000-0000-000006000000}"/>
    <cellStyle name="Normal 3" xfId="8" xr:uid="{00000000-0005-0000-0000-000007000000}"/>
    <cellStyle name="Normal 4" xfId="3" xr:uid="{00000000-0005-0000-0000-000008000000}"/>
    <cellStyle name="Normal 4 2" xfId="14" xr:uid="{00000000-0005-0000-0000-000009000000}"/>
    <cellStyle name="Normal 4 3" xfId="13" xr:uid="{00000000-0005-0000-0000-00000A000000}"/>
    <cellStyle name="Normal 5" xfId="11" xr:uid="{00000000-0005-0000-0000-00000B000000}"/>
    <cellStyle name="Normal_person_months_conversion_chart" xfId="15" xr:uid="{00000000-0005-0000-0000-00000C000000}"/>
    <cellStyle name="Percent" xfId="2" builtinId="5"/>
    <cellStyle name="Percent 2" xfId="7" xr:uid="{00000000-0005-0000-0000-00000E000000}"/>
    <cellStyle name="Percent 3" xfId="10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FFFF66"/>
      <color rgb="FFCC99FF"/>
      <color rgb="FF9475F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10</xdr:row>
      <xdr:rowOff>38100</xdr:rowOff>
    </xdr:from>
    <xdr:to>
      <xdr:col>0</xdr:col>
      <xdr:colOff>175260</xdr:colOff>
      <xdr:row>11</xdr:row>
      <xdr:rowOff>7620</xdr:rowOff>
    </xdr:to>
    <xdr:pic>
      <xdr:nvPicPr>
        <xdr:cNvPr id="2" name="Picture 1" descr="BD21298_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485900"/>
          <a:ext cx="1143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621030</xdr:colOff>
      <xdr:row>77</xdr:row>
      <xdr:rowOff>85725</xdr:rowOff>
    </xdr:from>
    <xdr:to>
      <xdr:col>3</xdr:col>
      <xdr:colOff>1383040</xdr:colOff>
      <xdr:row>81</xdr:row>
      <xdr:rowOff>57150</xdr:rowOff>
    </xdr:to>
    <xdr:sp macro="" textlink="">
      <xdr:nvSpPr>
        <xdr:cNvPr id="3" name="Hexago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19175" y="10344150"/>
          <a:ext cx="742950" cy="581025"/>
        </a:xfrm>
        <a:prstGeom prst="hexagon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STOP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c.edu/about/offices_and_divisions/sponsored_awards_management/index.php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c.edu/about/offices_and_divisions/sponsored_awards_management/index.php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workbookViewId="0">
      <selection activeCell="A12" sqref="A12"/>
    </sheetView>
  </sheetViews>
  <sheetFormatPr defaultColWidth="8" defaultRowHeight="11.5"/>
  <cols>
    <col min="1" max="9" width="8" style="76"/>
    <col min="10" max="11" width="9.26953125" style="76" customWidth="1"/>
    <col min="12" max="12" width="4.1796875" style="76" customWidth="1"/>
    <col min="13" max="14" width="9.26953125" style="76" customWidth="1"/>
    <col min="15" max="15" width="4.1796875" style="76" customWidth="1"/>
    <col min="16" max="19" width="9.26953125" style="76" customWidth="1"/>
    <col min="20" max="20" width="4.1796875" style="76" customWidth="1"/>
    <col min="21" max="22" width="9.26953125" style="76" customWidth="1"/>
    <col min="23" max="265" width="8" style="76"/>
    <col min="266" max="267" width="9.26953125" style="76" customWidth="1"/>
    <col min="268" max="268" width="4.1796875" style="76" customWidth="1"/>
    <col min="269" max="270" width="9.26953125" style="76" customWidth="1"/>
    <col min="271" max="271" width="4.1796875" style="76" customWidth="1"/>
    <col min="272" max="275" width="9.26953125" style="76" customWidth="1"/>
    <col min="276" max="276" width="4.1796875" style="76" customWidth="1"/>
    <col min="277" max="278" width="9.26953125" style="76" customWidth="1"/>
    <col min="279" max="521" width="8" style="76"/>
    <col min="522" max="523" width="9.26953125" style="76" customWidth="1"/>
    <col min="524" max="524" width="4.1796875" style="76" customWidth="1"/>
    <col min="525" max="526" width="9.26953125" style="76" customWidth="1"/>
    <col min="527" max="527" width="4.1796875" style="76" customWidth="1"/>
    <col min="528" max="531" width="9.26953125" style="76" customWidth="1"/>
    <col min="532" max="532" width="4.1796875" style="76" customWidth="1"/>
    <col min="533" max="534" width="9.26953125" style="76" customWidth="1"/>
    <col min="535" max="777" width="8" style="76"/>
    <col min="778" max="779" width="9.26953125" style="76" customWidth="1"/>
    <col min="780" max="780" width="4.1796875" style="76" customWidth="1"/>
    <col min="781" max="782" width="9.26953125" style="76" customWidth="1"/>
    <col min="783" max="783" width="4.1796875" style="76" customWidth="1"/>
    <col min="784" max="787" width="9.26953125" style="76" customWidth="1"/>
    <col min="788" max="788" width="4.1796875" style="76" customWidth="1"/>
    <col min="789" max="790" width="9.26953125" style="76" customWidth="1"/>
    <col min="791" max="1033" width="8" style="76"/>
    <col min="1034" max="1035" width="9.26953125" style="76" customWidth="1"/>
    <col min="1036" max="1036" width="4.1796875" style="76" customWidth="1"/>
    <col min="1037" max="1038" width="9.26953125" style="76" customWidth="1"/>
    <col min="1039" max="1039" width="4.1796875" style="76" customWidth="1"/>
    <col min="1040" max="1043" width="9.26953125" style="76" customWidth="1"/>
    <col min="1044" max="1044" width="4.1796875" style="76" customWidth="1"/>
    <col min="1045" max="1046" width="9.26953125" style="76" customWidth="1"/>
    <col min="1047" max="1289" width="8" style="76"/>
    <col min="1290" max="1291" width="9.26953125" style="76" customWidth="1"/>
    <col min="1292" max="1292" width="4.1796875" style="76" customWidth="1"/>
    <col min="1293" max="1294" width="9.26953125" style="76" customWidth="1"/>
    <col min="1295" max="1295" width="4.1796875" style="76" customWidth="1"/>
    <col min="1296" max="1299" width="9.26953125" style="76" customWidth="1"/>
    <col min="1300" max="1300" width="4.1796875" style="76" customWidth="1"/>
    <col min="1301" max="1302" width="9.26953125" style="76" customWidth="1"/>
    <col min="1303" max="1545" width="8" style="76"/>
    <col min="1546" max="1547" width="9.26953125" style="76" customWidth="1"/>
    <col min="1548" max="1548" width="4.1796875" style="76" customWidth="1"/>
    <col min="1549" max="1550" width="9.26953125" style="76" customWidth="1"/>
    <col min="1551" max="1551" width="4.1796875" style="76" customWidth="1"/>
    <col min="1552" max="1555" width="9.26953125" style="76" customWidth="1"/>
    <col min="1556" max="1556" width="4.1796875" style="76" customWidth="1"/>
    <col min="1557" max="1558" width="9.26953125" style="76" customWidth="1"/>
    <col min="1559" max="1801" width="8" style="76"/>
    <col min="1802" max="1803" width="9.26953125" style="76" customWidth="1"/>
    <col min="1804" max="1804" width="4.1796875" style="76" customWidth="1"/>
    <col min="1805" max="1806" width="9.26953125" style="76" customWidth="1"/>
    <col min="1807" max="1807" width="4.1796875" style="76" customWidth="1"/>
    <col min="1808" max="1811" width="9.26953125" style="76" customWidth="1"/>
    <col min="1812" max="1812" width="4.1796875" style="76" customWidth="1"/>
    <col min="1813" max="1814" width="9.26953125" style="76" customWidth="1"/>
    <col min="1815" max="2057" width="8" style="76"/>
    <col min="2058" max="2059" width="9.26953125" style="76" customWidth="1"/>
    <col min="2060" max="2060" width="4.1796875" style="76" customWidth="1"/>
    <col min="2061" max="2062" width="9.26953125" style="76" customWidth="1"/>
    <col min="2063" max="2063" width="4.1796875" style="76" customWidth="1"/>
    <col min="2064" max="2067" width="9.26953125" style="76" customWidth="1"/>
    <col min="2068" max="2068" width="4.1796875" style="76" customWidth="1"/>
    <col min="2069" max="2070" width="9.26953125" style="76" customWidth="1"/>
    <col min="2071" max="2313" width="8" style="76"/>
    <col min="2314" max="2315" width="9.26953125" style="76" customWidth="1"/>
    <col min="2316" max="2316" width="4.1796875" style="76" customWidth="1"/>
    <col min="2317" max="2318" width="9.26953125" style="76" customWidth="1"/>
    <col min="2319" max="2319" width="4.1796875" style="76" customWidth="1"/>
    <col min="2320" max="2323" width="9.26953125" style="76" customWidth="1"/>
    <col min="2324" max="2324" width="4.1796875" style="76" customWidth="1"/>
    <col min="2325" max="2326" width="9.26953125" style="76" customWidth="1"/>
    <col min="2327" max="2569" width="8" style="76"/>
    <col min="2570" max="2571" width="9.26953125" style="76" customWidth="1"/>
    <col min="2572" max="2572" width="4.1796875" style="76" customWidth="1"/>
    <col min="2573" max="2574" width="9.26953125" style="76" customWidth="1"/>
    <col min="2575" max="2575" width="4.1796875" style="76" customWidth="1"/>
    <col min="2576" max="2579" width="9.26953125" style="76" customWidth="1"/>
    <col min="2580" max="2580" width="4.1796875" style="76" customWidth="1"/>
    <col min="2581" max="2582" width="9.26953125" style="76" customWidth="1"/>
    <col min="2583" max="2825" width="8" style="76"/>
    <col min="2826" max="2827" width="9.26953125" style="76" customWidth="1"/>
    <col min="2828" max="2828" width="4.1796875" style="76" customWidth="1"/>
    <col min="2829" max="2830" width="9.26953125" style="76" customWidth="1"/>
    <col min="2831" max="2831" width="4.1796875" style="76" customWidth="1"/>
    <col min="2832" max="2835" width="9.26953125" style="76" customWidth="1"/>
    <col min="2836" max="2836" width="4.1796875" style="76" customWidth="1"/>
    <col min="2837" max="2838" width="9.26953125" style="76" customWidth="1"/>
    <col min="2839" max="3081" width="8" style="76"/>
    <col min="3082" max="3083" width="9.26953125" style="76" customWidth="1"/>
    <col min="3084" max="3084" width="4.1796875" style="76" customWidth="1"/>
    <col min="3085" max="3086" width="9.26953125" style="76" customWidth="1"/>
    <col min="3087" max="3087" width="4.1796875" style="76" customWidth="1"/>
    <col min="3088" max="3091" width="9.26953125" style="76" customWidth="1"/>
    <col min="3092" max="3092" width="4.1796875" style="76" customWidth="1"/>
    <col min="3093" max="3094" width="9.26953125" style="76" customWidth="1"/>
    <col min="3095" max="3337" width="8" style="76"/>
    <col min="3338" max="3339" width="9.26953125" style="76" customWidth="1"/>
    <col min="3340" max="3340" width="4.1796875" style="76" customWidth="1"/>
    <col min="3341" max="3342" width="9.26953125" style="76" customWidth="1"/>
    <col min="3343" max="3343" width="4.1796875" style="76" customWidth="1"/>
    <col min="3344" max="3347" width="9.26953125" style="76" customWidth="1"/>
    <col min="3348" max="3348" width="4.1796875" style="76" customWidth="1"/>
    <col min="3349" max="3350" width="9.26953125" style="76" customWidth="1"/>
    <col min="3351" max="3593" width="8" style="76"/>
    <col min="3594" max="3595" width="9.26953125" style="76" customWidth="1"/>
    <col min="3596" max="3596" width="4.1796875" style="76" customWidth="1"/>
    <col min="3597" max="3598" width="9.26953125" style="76" customWidth="1"/>
    <col min="3599" max="3599" width="4.1796875" style="76" customWidth="1"/>
    <col min="3600" max="3603" width="9.26953125" style="76" customWidth="1"/>
    <col min="3604" max="3604" width="4.1796875" style="76" customWidth="1"/>
    <col min="3605" max="3606" width="9.26953125" style="76" customWidth="1"/>
    <col min="3607" max="3849" width="8" style="76"/>
    <col min="3850" max="3851" width="9.26953125" style="76" customWidth="1"/>
    <col min="3852" max="3852" width="4.1796875" style="76" customWidth="1"/>
    <col min="3853" max="3854" width="9.26953125" style="76" customWidth="1"/>
    <col min="3855" max="3855" width="4.1796875" style="76" customWidth="1"/>
    <col min="3856" max="3859" width="9.26953125" style="76" customWidth="1"/>
    <col min="3860" max="3860" width="4.1796875" style="76" customWidth="1"/>
    <col min="3861" max="3862" width="9.26953125" style="76" customWidth="1"/>
    <col min="3863" max="4105" width="8" style="76"/>
    <col min="4106" max="4107" width="9.26953125" style="76" customWidth="1"/>
    <col min="4108" max="4108" width="4.1796875" style="76" customWidth="1"/>
    <col min="4109" max="4110" width="9.26953125" style="76" customWidth="1"/>
    <col min="4111" max="4111" width="4.1796875" style="76" customWidth="1"/>
    <col min="4112" max="4115" width="9.26953125" style="76" customWidth="1"/>
    <col min="4116" max="4116" width="4.1796875" style="76" customWidth="1"/>
    <col min="4117" max="4118" width="9.26953125" style="76" customWidth="1"/>
    <col min="4119" max="4361" width="8" style="76"/>
    <col min="4362" max="4363" width="9.26953125" style="76" customWidth="1"/>
    <col min="4364" max="4364" width="4.1796875" style="76" customWidth="1"/>
    <col min="4365" max="4366" width="9.26953125" style="76" customWidth="1"/>
    <col min="4367" max="4367" width="4.1796875" style="76" customWidth="1"/>
    <col min="4368" max="4371" width="9.26953125" style="76" customWidth="1"/>
    <col min="4372" max="4372" width="4.1796875" style="76" customWidth="1"/>
    <col min="4373" max="4374" width="9.26953125" style="76" customWidth="1"/>
    <col min="4375" max="4617" width="8" style="76"/>
    <col min="4618" max="4619" width="9.26953125" style="76" customWidth="1"/>
    <col min="4620" max="4620" width="4.1796875" style="76" customWidth="1"/>
    <col min="4621" max="4622" width="9.26953125" style="76" customWidth="1"/>
    <col min="4623" max="4623" width="4.1796875" style="76" customWidth="1"/>
    <col min="4624" max="4627" width="9.26953125" style="76" customWidth="1"/>
    <col min="4628" max="4628" width="4.1796875" style="76" customWidth="1"/>
    <col min="4629" max="4630" width="9.26953125" style="76" customWidth="1"/>
    <col min="4631" max="4873" width="8" style="76"/>
    <col min="4874" max="4875" width="9.26953125" style="76" customWidth="1"/>
    <col min="4876" max="4876" width="4.1796875" style="76" customWidth="1"/>
    <col min="4877" max="4878" width="9.26953125" style="76" customWidth="1"/>
    <col min="4879" max="4879" width="4.1796875" style="76" customWidth="1"/>
    <col min="4880" max="4883" width="9.26953125" style="76" customWidth="1"/>
    <col min="4884" max="4884" width="4.1796875" style="76" customWidth="1"/>
    <col min="4885" max="4886" width="9.26953125" style="76" customWidth="1"/>
    <col min="4887" max="5129" width="8" style="76"/>
    <col min="5130" max="5131" width="9.26953125" style="76" customWidth="1"/>
    <col min="5132" max="5132" width="4.1796875" style="76" customWidth="1"/>
    <col min="5133" max="5134" width="9.26953125" style="76" customWidth="1"/>
    <col min="5135" max="5135" width="4.1796875" style="76" customWidth="1"/>
    <col min="5136" max="5139" width="9.26953125" style="76" customWidth="1"/>
    <col min="5140" max="5140" width="4.1796875" style="76" customWidth="1"/>
    <col min="5141" max="5142" width="9.26953125" style="76" customWidth="1"/>
    <col min="5143" max="5385" width="8" style="76"/>
    <col min="5386" max="5387" width="9.26953125" style="76" customWidth="1"/>
    <col min="5388" max="5388" width="4.1796875" style="76" customWidth="1"/>
    <col min="5389" max="5390" width="9.26953125" style="76" customWidth="1"/>
    <col min="5391" max="5391" width="4.1796875" style="76" customWidth="1"/>
    <col min="5392" max="5395" width="9.26953125" style="76" customWidth="1"/>
    <col min="5396" max="5396" width="4.1796875" style="76" customWidth="1"/>
    <col min="5397" max="5398" width="9.26953125" style="76" customWidth="1"/>
    <col min="5399" max="5641" width="8" style="76"/>
    <col min="5642" max="5643" width="9.26953125" style="76" customWidth="1"/>
    <col min="5644" max="5644" width="4.1796875" style="76" customWidth="1"/>
    <col min="5645" max="5646" width="9.26953125" style="76" customWidth="1"/>
    <col min="5647" max="5647" width="4.1796875" style="76" customWidth="1"/>
    <col min="5648" max="5651" width="9.26953125" style="76" customWidth="1"/>
    <col min="5652" max="5652" width="4.1796875" style="76" customWidth="1"/>
    <col min="5653" max="5654" width="9.26953125" style="76" customWidth="1"/>
    <col min="5655" max="5897" width="8" style="76"/>
    <col min="5898" max="5899" width="9.26953125" style="76" customWidth="1"/>
    <col min="5900" max="5900" width="4.1796875" style="76" customWidth="1"/>
    <col min="5901" max="5902" width="9.26953125" style="76" customWidth="1"/>
    <col min="5903" max="5903" width="4.1796875" style="76" customWidth="1"/>
    <col min="5904" max="5907" width="9.26953125" style="76" customWidth="1"/>
    <col min="5908" max="5908" width="4.1796875" style="76" customWidth="1"/>
    <col min="5909" max="5910" width="9.26953125" style="76" customWidth="1"/>
    <col min="5911" max="6153" width="8" style="76"/>
    <col min="6154" max="6155" width="9.26953125" style="76" customWidth="1"/>
    <col min="6156" max="6156" width="4.1796875" style="76" customWidth="1"/>
    <col min="6157" max="6158" width="9.26953125" style="76" customWidth="1"/>
    <col min="6159" max="6159" width="4.1796875" style="76" customWidth="1"/>
    <col min="6160" max="6163" width="9.26953125" style="76" customWidth="1"/>
    <col min="6164" max="6164" width="4.1796875" style="76" customWidth="1"/>
    <col min="6165" max="6166" width="9.26953125" style="76" customWidth="1"/>
    <col min="6167" max="6409" width="8" style="76"/>
    <col min="6410" max="6411" width="9.26953125" style="76" customWidth="1"/>
    <col min="6412" max="6412" width="4.1796875" style="76" customWidth="1"/>
    <col min="6413" max="6414" width="9.26953125" style="76" customWidth="1"/>
    <col min="6415" max="6415" width="4.1796875" style="76" customWidth="1"/>
    <col min="6416" max="6419" width="9.26953125" style="76" customWidth="1"/>
    <col min="6420" max="6420" width="4.1796875" style="76" customWidth="1"/>
    <col min="6421" max="6422" width="9.26953125" style="76" customWidth="1"/>
    <col min="6423" max="6665" width="8" style="76"/>
    <col min="6666" max="6667" width="9.26953125" style="76" customWidth="1"/>
    <col min="6668" max="6668" width="4.1796875" style="76" customWidth="1"/>
    <col min="6669" max="6670" width="9.26953125" style="76" customWidth="1"/>
    <col min="6671" max="6671" width="4.1796875" style="76" customWidth="1"/>
    <col min="6672" max="6675" width="9.26953125" style="76" customWidth="1"/>
    <col min="6676" max="6676" width="4.1796875" style="76" customWidth="1"/>
    <col min="6677" max="6678" width="9.26953125" style="76" customWidth="1"/>
    <col min="6679" max="6921" width="8" style="76"/>
    <col min="6922" max="6923" width="9.26953125" style="76" customWidth="1"/>
    <col min="6924" max="6924" width="4.1796875" style="76" customWidth="1"/>
    <col min="6925" max="6926" width="9.26953125" style="76" customWidth="1"/>
    <col min="6927" max="6927" width="4.1796875" style="76" customWidth="1"/>
    <col min="6928" max="6931" width="9.26953125" style="76" customWidth="1"/>
    <col min="6932" max="6932" width="4.1796875" style="76" customWidth="1"/>
    <col min="6933" max="6934" width="9.26953125" style="76" customWidth="1"/>
    <col min="6935" max="7177" width="8" style="76"/>
    <col min="7178" max="7179" width="9.26953125" style="76" customWidth="1"/>
    <col min="7180" max="7180" width="4.1796875" style="76" customWidth="1"/>
    <col min="7181" max="7182" width="9.26953125" style="76" customWidth="1"/>
    <col min="7183" max="7183" width="4.1796875" style="76" customWidth="1"/>
    <col min="7184" max="7187" width="9.26953125" style="76" customWidth="1"/>
    <col min="7188" max="7188" width="4.1796875" style="76" customWidth="1"/>
    <col min="7189" max="7190" width="9.26953125" style="76" customWidth="1"/>
    <col min="7191" max="7433" width="8" style="76"/>
    <col min="7434" max="7435" width="9.26953125" style="76" customWidth="1"/>
    <col min="7436" max="7436" width="4.1796875" style="76" customWidth="1"/>
    <col min="7437" max="7438" width="9.26953125" style="76" customWidth="1"/>
    <col min="7439" max="7439" width="4.1796875" style="76" customWidth="1"/>
    <col min="7440" max="7443" width="9.26953125" style="76" customWidth="1"/>
    <col min="7444" max="7444" width="4.1796875" style="76" customWidth="1"/>
    <col min="7445" max="7446" width="9.26953125" style="76" customWidth="1"/>
    <col min="7447" max="7689" width="8" style="76"/>
    <col min="7690" max="7691" width="9.26953125" style="76" customWidth="1"/>
    <col min="7692" max="7692" width="4.1796875" style="76" customWidth="1"/>
    <col min="7693" max="7694" width="9.26953125" style="76" customWidth="1"/>
    <col min="7695" max="7695" width="4.1796875" style="76" customWidth="1"/>
    <col min="7696" max="7699" width="9.26953125" style="76" customWidth="1"/>
    <col min="7700" max="7700" width="4.1796875" style="76" customWidth="1"/>
    <col min="7701" max="7702" width="9.26953125" style="76" customWidth="1"/>
    <col min="7703" max="7945" width="8" style="76"/>
    <col min="7946" max="7947" width="9.26953125" style="76" customWidth="1"/>
    <col min="7948" max="7948" width="4.1796875" style="76" customWidth="1"/>
    <col min="7949" max="7950" width="9.26953125" style="76" customWidth="1"/>
    <col min="7951" max="7951" width="4.1796875" style="76" customWidth="1"/>
    <col min="7952" max="7955" width="9.26953125" style="76" customWidth="1"/>
    <col min="7956" max="7956" width="4.1796875" style="76" customWidth="1"/>
    <col min="7957" max="7958" width="9.26953125" style="76" customWidth="1"/>
    <col min="7959" max="8201" width="8" style="76"/>
    <col min="8202" max="8203" width="9.26953125" style="76" customWidth="1"/>
    <col min="8204" max="8204" width="4.1796875" style="76" customWidth="1"/>
    <col min="8205" max="8206" width="9.26953125" style="76" customWidth="1"/>
    <col min="8207" max="8207" width="4.1796875" style="76" customWidth="1"/>
    <col min="8208" max="8211" width="9.26953125" style="76" customWidth="1"/>
    <col min="8212" max="8212" width="4.1796875" style="76" customWidth="1"/>
    <col min="8213" max="8214" width="9.26953125" style="76" customWidth="1"/>
    <col min="8215" max="8457" width="8" style="76"/>
    <col min="8458" max="8459" width="9.26953125" style="76" customWidth="1"/>
    <col min="8460" max="8460" width="4.1796875" style="76" customWidth="1"/>
    <col min="8461" max="8462" width="9.26953125" style="76" customWidth="1"/>
    <col min="8463" max="8463" width="4.1796875" style="76" customWidth="1"/>
    <col min="8464" max="8467" width="9.26953125" style="76" customWidth="1"/>
    <col min="8468" max="8468" width="4.1796875" style="76" customWidth="1"/>
    <col min="8469" max="8470" width="9.26953125" style="76" customWidth="1"/>
    <col min="8471" max="8713" width="8" style="76"/>
    <col min="8714" max="8715" width="9.26953125" style="76" customWidth="1"/>
    <col min="8716" max="8716" width="4.1796875" style="76" customWidth="1"/>
    <col min="8717" max="8718" width="9.26953125" style="76" customWidth="1"/>
    <col min="8719" max="8719" width="4.1796875" style="76" customWidth="1"/>
    <col min="8720" max="8723" width="9.26953125" style="76" customWidth="1"/>
    <col min="8724" max="8724" width="4.1796875" style="76" customWidth="1"/>
    <col min="8725" max="8726" width="9.26953125" style="76" customWidth="1"/>
    <col min="8727" max="8969" width="8" style="76"/>
    <col min="8970" max="8971" width="9.26953125" style="76" customWidth="1"/>
    <col min="8972" max="8972" width="4.1796875" style="76" customWidth="1"/>
    <col min="8973" max="8974" width="9.26953125" style="76" customWidth="1"/>
    <col min="8975" max="8975" width="4.1796875" style="76" customWidth="1"/>
    <col min="8976" max="8979" width="9.26953125" style="76" customWidth="1"/>
    <col min="8980" max="8980" width="4.1796875" style="76" customWidth="1"/>
    <col min="8981" max="8982" width="9.26953125" style="76" customWidth="1"/>
    <col min="8983" max="9225" width="8" style="76"/>
    <col min="9226" max="9227" width="9.26953125" style="76" customWidth="1"/>
    <col min="9228" max="9228" width="4.1796875" style="76" customWidth="1"/>
    <col min="9229" max="9230" width="9.26953125" style="76" customWidth="1"/>
    <col min="9231" max="9231" width="4.1796875" style="76" customWidth="1"/>
    <col min="9232" max="9235" width="9.26953125" style="76" customWidth="1"/>
    <col min="9236" max="9236" width="4.1796875" style="76" customWidth="1"/>
    <col min="9237" max="9238" width="9.26953125" style="76" customWidth="1"/>
    <col min="9239" max="9481" width="8" style="76"/>
    <col min="9482" max="9483" width="9.26953125" style="76" customWidth="1"/>
    <col min="9484" max="9484" width="4.1796875" style="76" customWidth="1"/>
    <col min="9485" max="9486" width="9.26953125" style="76" customWidth="1"/>
    <col min="9487" max="9487" width="4.1796875" style="76" customWidth="1"/>
    <col min="9488" max="9491" width="9.26953125" style="76" customWidth="1"/>
    <col min="9492" max="9492" width="4.1796875" style="76" customWidth="1"/>
    <col min="9493" max="9494" width="9.26953125" style="76" customWidth="1"/>
    <col min="9495" max="9737" width="8" style="76"/>
    <col min="9738" max="9739" width="9.26953125" style="76" customWidth="1"/>
    <col min="9740" max="9740" width="4.1796875" style="76" customWidth="1"/>
    <col min="9741" max="9742" width="9.26953125" style="76" customWidth="1"/>
    <col min="9743" max="9743" width="4.1796875" style="76" customWidth="1"/>
    <col min="9744" max="9747" width="9.26953125" style="76" customWidth="1"/>
    <col min="9748" max="9748" width="4.1796875" style="76" customWidth="1"/>
    <col min="9749" max="9750" width="9.26953125" style="76" customWidth="1"/>
    <col min="9751" max="9993" width="8" style="76"/>
    <col min="9994" max="9995" width="9.26953125" style="76" customWidth="1"/>
    <col min="9996" max="9996" width="4.1796875" style="76" customWidth="1"/>
    <col min="9997" max="9998" width="9.26953125" style="76" customWidth="1"/>
    <col min="9999" max="9999" width="4.1796875" style="76" customWidth="1"/>
    <col min="10000" max="10003" width="9.26953125" style="76" customWidth="1"/>
    <col min="10004" max="10004" width="4.1796875" style="76" customWidth="1"/>
    <col min="10005" max="10006" width="9.26953125" style="76" customWidth="1"/>
    <col min="10007" max="10249" width="8" style="76"/>
    <col min="10250" max="10251" width="9.26953125" style="76" customWidth="1"/>
    <col min="10252" max="10252" width="4.1796875" style="76" customWidth="1"/>
    <col min="10253" max="10254" width="9.26953125" style="76" customWidth="1"/>
    <col min="10255" max="10255" width="4.1796875" style="76" customWidth="1"/>
    <col min="10256" max="10259" width="9.26953125" style="76" customWidth="1"/>
    <col min="10260" max="10260" width="4.1796875" style="76" customWidth="1"/>
    <col min="10261" max="10262" width="9.26953125" style="76" customWidth="1"/>
    <col min="10263" max="10505" width="8" style="76"/>
    <col min="10506" max="10507" width="9.26953125" style="76" customWidth="1"/>
    <col min="10508" max="10508" width="4.1796875" style="76" customWidth="1"/>
    <col min="10509" max="10510" width="9.26953125" style="76" customWidth="1"/>
    <col min="10511" max="10511" width="4.1796875" style="76" customWidth="1"/>
    <col min="10512" max="10515" width="9.26953125" style="76" customWidth="1"/>
    <col min="10516" max="10516" width="4.1796875" style="76" customWidth="1"/>
    <col min="10517" max="10518" width="9.26953125" style="76" customWidth="1"/>
    <col min="10519" max="10761" width="8" style="76"/>
    <col min="10762" max="10763" width="9.26953125" style="76" customWidth="1"/>
    <col min="10764" max="10764" width="4.1796875" style="76" customWidth="1"/>
    <col min="10765" max="10766" width="9.26953125" style="76" customWidth="1"/>
    <col min="10767" max="10767" width="4.1796875" style="76" customWidth="1"/>
    <col min="10768" max="10771" width="9.26953125" style="76" customWidth="1"/>
    <col min="10772" max="10772" width="4.1796875" style="76" customWidth="1"/>
    <col min="10773" max="10774" width="9.26953125" style="76" customWidth="1"/>
    <col min="10775" max="11017" width="8" style="76"/>
    <col min="11018" max="11019" width="9.26953125" style="76" customWidth="1"/>
    <col min="11020" max="11020" width="4.1796875" style="76" customWidth="1"/>
    <col min="11021" max="11022" width="9.26953125" style="76" customWidth="1"/>
    <col min="11023" max="11023" width="4.1796875" style="76" customWidth="1"/>
    <col min="11024" max="11027" width="9.26953125" style="76" customWidth="1"/>
    <col min="11028" max="11028" width="4.1796875" style="76" customWidth="1"/>
    <col min="11029" max="11030" width="9.26953125" style="76" customWidth="1"/>
    <col min="11031" max="11273" width="8" style="76"/>
    <col min="11274" max="11275" width="9.26953125" style="76" customWidth="1"/>
    <col min="11276" max="11276" width="4.1796875" style="76" customWidth="1"/>
    <col min="11277" max="11278" width="9.26953125" style="76" customWidth="1"/>
    <col min="11279" max="11279" width="4.1796875" style="76" customWidth="1"/>
    <col min="11280" max="11283" width="9.26953125" style="76" customWidth="1"/>
    <col min="11284" max="11284" width="4.1796875" style="76" customWidth="1"/>
    <col min="11285" max="11286" width="9.26953125" style="76" customWidth="1"/>
    <col min="11287" max="11529" width="8" style="76"/>
    <col min="11530" max="11531" width="9.26953125" style="76" customWidth="1"/>
    <col min="11532" max="11532" width="4.1796875" style="76" customWidth="1"/>
    <col min="11533" max="11534" width="9.26953125" style="76" customWidth="1"/>
    <col min="11535" max="11535" width="4.1796875" style="76" customWidth="1"/>
    <col min="11536" max="11539" width="9.26953125" style="76" customWidth="1"/>
    <col min="11540" max="11540" width="4.1796875" style="76" customWidth="1"/>
    <col min="11541" max="11542" width="9.26953125" style="76" customWidth="1"/>
    <col min="11543" max="11785" width="8" style="76"/>
    <col min="11786" max="11787" width="9.26953125" style="76" customWidth="1"/>
    <col min="11788" max="11788" width="4.1796875" style="76" customWidth="1"/>
    <col min="11789" max="11790" width="9.26953125" style="76" customWidth="1"/>
    <col min="11791" max="11791" width="4.1796875" style="76" customWidth="1"/>
    <col min="11792" max="11795" width="9.26953125" style="76" customWidth="1"/>
    <col min="11796" max="11796" width="4.1796875" style="76" customWidth="1"/>
    <col min="11797" max="11798" width="9.26953125" style="76" customWidth="1"/>
    <col min="11799" max="12041" width="8" style="76"/>
    <col min="12042" max="12043" width="9.26953125" style="76" customWidth="1"/>
    <col min="12044" max="12044" width="4.1796875" style="76" customWidth="1"/>
    <col min="12045" max="12046" width="9.26953125" style="76" customWidth="1"/>
    <col min="12047" max="12047" width="4.1796875" style="76" customWidth="1"/>
    <col min="12048" max="12051" width="9.26953125" style="76" customWidth="1"/>
    <col min="12052" max="12052" width="4.1796875" style="76" customWidth="1"/>
    <col min="12053" max="12054" width="9.26953125" style="76" customWidth="1"/>
    <col min="12055" max="12297" width="8" style="76"/>
    <col min="12298" max="12299" width="9.26953125" style="76" customWidth="1"/>
    <col min="12300" max="12300" width="4.1796875" style="76" customWidth="1"/>
    <col min="12301" max="12302" width="9.26953125" style="76" customWidth="1"/>
    <col min="12303" max="12303" width="4.1796875" style="76" customWidth="1"/>
    <col min="12304" max="12307" width="9.26953125" style="76" customWidth="1"/>
    <col min="12308" max="12308" width="4.1796875" style="76" customWidth="1"/>
    <col min="12309" max="12310" width="9.26953125" style="76" customWidth="1"/>
    <col min="12311" max="12553" width="8" style="76"/>
    <col min="12554" max="12555" width="9.26953125" style="76" customWidth="1"/>
    <col min="12556" max="12556" width="4.1796875" style="76" customWidth="1"/>
    <col min="12557" max="12558" width="9.26953125" style="76" customWidth="1"/>
    <col min="12559" max="12559" width="4.1796875" style="76" customWidth="1"/>
    <col min="12560" max="12563" width="9.26953125" style="76" customWidth="1"/>
    <col min="12564" max="12564" width="4.1796875" style="76" customWidth="1"/>
    <col min="12565" max="12566" width="9.26953125" style="76" customWidth="1"/>
    <col min="12567" max="12809" width="8" style="76"/>
    <col min="12810" max="12811" width="9.26953125" style="76" customWidth="1"/>
    <col min="12812" max="12812" width="4.1796875" style="76" customWidth="1"/>
    <col min="12813" max="12814" width="9.26953125" style="76" customWidth="1"/>
    <col min="12815" max="12815" width="4.1796875" style="76" customWidth="1"/>
    <col min="12816" max="12819" width="9.26953125" style="76" customWidth="1"/>
    <col min="12820" max="12820" width="4.1796875" style="76" customWidth="1"/>
    <col min="12821" max="12822" width="9.26953125" style="76" customWidth="1"/>
    <col min="12823" max="13065" width="8" style="76"/>
    <col min="13066" max="13067" width="9.26953125" style="76" customWidth="1"/>
    <col min="13068" max="13068" width="4.1796875" style="76" customWidth="1"/>
    <col min="13069" max="13070" width="9.26953125" style="76" customWidth="1"/>
    <col min="13071" max="13071" width="4.1796875" style="76" customWidth="1"/>
    <col min="13072" max="13075" width="9.26953125" style="76" customWidth="1"/>
    <col min="13076" max="13076" width="4.1796875" style="76" customWidth="1"/>
    <col min="13077" max="13078" width="9.26953125" style="76" customWidth="1"/>
    <col min="13079" max="13321" width="8" style="76"/>
    <col min="13322" max="13323" width="9.26953125" style="76" customWidth="1"/>
    <col min="13324" max="13324" width="4.1796875" style="76" customWidth="1"/>
    <col min="13325" max="13326" width="9.26953125" style="76" customWidth="1"/>
    <col min="13327" max="13327" width="4.1796875" style="76" customWidth="1"/>
    <col min="13328" max="13331" width="9.26953125" style="76" customWidth="1"/>
    <col min="13332" max="13332" width="4.1796875" style="76" customWidth="1"/>
    <col min="13333" max="13334" width="9.26953125" style="76" customWidth="1"/>
    <col min="13335" max="13577" width="8" style="76"/>
    <col min="13578" max="13579" width="9.26953125" style="76" customWidth="1"/>
    <col min="13580" max="13580" width="4.1796875" style="76" customWidth="1"/>
    <col min="13581" max="13582" width="9.26953125" style="76" customWidth="1"/>
    <col min="13583" max="13583" width="4.1796875" style="76" customWidth="1"/>
    <col min="13584" max="13587" width="9.26953125" style="76" customWidth="1"/>
    <col min="13588" max="13588" width="4.1796875" style="76" customWidth="1"/>
    <col min="13589" max="13590" width="9.26953125" style="76" customWidth="1"/>
    <col min="13591" max="13833" width="8" style="76"/>
    <col min="13834" max="13835" width="9.26953125" style="76" customWidth="1"/>
    <col min="13836" max="13836" width="4.1796875" style="76" customWidth="1"/>
    <col min="13837" max="13838" width="9.26953125" style="76" customWidth="1"/>
    <col min="13839" max="13839" width="4.1796875" style="76" customWidth="1"/>
    <col min="13840" max="13843" width="9.26953125" style="76" customWidth="1"/>
    <col min="13844" max="13844" width="4.1796875" style="76" customWidth="1"/>
    <col min="13845" max="13846" width="9.26953125" style="76" customWidth="1"/>
    <col min="13847" max="14089" width="8" style="76"/>
    <col min="14090" max="14091" width="9.26953125" style="76" customWidth="1"/>
    <col min="14092" max="14092" width="4.1796875" style="76" customWidth="1"/>
    <col min="14093" max="14094" width="9.26953125" style="76" customWidth="1"/>
    <col min="14095" max="14095" width="4.1796875" style="76" customWidth="1"/>
    <col min="14096" max="14099" width="9.26953125" style="76" customWidth="1"/>
    <col min="14100" max="14100" width="4.1796875" style="76" customWidth="1"/>
    <col min="14101" max="14102" width="9.26953125" style="76" customWidth="1"/>
    <col min="14103" max="14345" width="8" style="76"/>
    <col min="14346" max="14347" width="9.26953125" style="76" customWidth="1"/>
    <col min="14348" max="14348" width="4.1796875" style="76" customWidth="1"/>
    <col min="14349" max="14350" width="9.26953125" style="76" customWidth="1"/>
    <col min="14351" max="14351" width="4.1796875" style="76" customWidth="1"/>
    <col min="14352" max="14355" width="9.26953125" style="76" customWidth="1"/>
    <col min="14356" max="14356" width="4.1796875" style="76" customWidth="1"/>
    <col min="14357" max="14358" width="9.26953125" style="76" customWidth="1"/>
    <col min="14359" max="14601" width="8" style="76"/>
    <col min="14602" max="14603" width="9.26953125" style="76" customWidth="1"/>
    <col min="14604" max="14604" width="4.1796875" style="76" customWidth="1"/>
    <col min="14605" max="14606" width="9.26953125" style="76" customWidth="1"/>
    <col min="14607" max="14607" width="4.1796875" style="76" customWidth="1"/>
    <col min="14608" max="14611" width="9.26953125" style="76" customWidth="1"/>
    <col min="14612" max="14612" width="4.1796875" style="76" customWidth="1"/>
    <col min="14613" max="14614" width="9.26953125" style="76" customWidth="1"/>
    <col min="14615" max="14857" width="8" style="76"/>
    <col min="14858" max="14859" width="9.26953125" style="76" customWidth="1"/>
    <col min="14860" max="14860" width="4.1796875" style="76" customWidth="1"/>
    <col min="14861" max="14862" width="9.26953125" style="76" customWidth="1"/>
    <col min="14863" max="14863" width="4.1796875" style="76" customWidth="1"/>
    <col min="14864" max="14867" width="9.26953125" style="76" customWidth="1"/>
    <col min="14868" max="14868" width="4.1796875" style="76" customWidth="1"/>
    <col min="14869" max="14870" width="9.26953125" style="76" customWidth="1"/>
    <col min="14871" max="15113" width="8" style="76"/>
    <col min="15114" max="15115" width="9.26953125" style="76" customWidth="1"/>
    <col min="15116" max="15116" width="4.1796875" style="76" customWidth="1"/>
    <col min="15117" max="15118" width="9.26953125" style="76" customWidth="1"/>
    <col min="15119" max="15119" width="4.1796875" style="76" customWidth="1"/>
    <col min="15120" max="15123" width="9.26953125" style="76" customWidth="1"/>
    <col min="15124" max="15124" width="4.1796875" style="76" customWidth="1"/>
    <col min="15125" max="15126" width="9.26953125" style="76" customWidth="1"/>
    <col min="15127" max="15369" width="8" style="76"/>
    <col min="15370" max="15371" width="9.26953125" style="76" customWidth="1"/>
    <col min="15372" max="15372" width="4.1796875" style="76" customWidth="1"/>
    <col min="15373" max="15374" width="9.26953125" style="76" customWidth="1"/>
    <col min="15375" max="15375" width="4.1796875" style="76" customWidth="1"/>
    <col min="15376" max="15379" width="9.26953125" style="76" customWidth="1"/>
    <col min="15380" max="15380" width="4.1796875" style="76" customWidth="1"/>
    <col min="15381" max="15382" width="9.26953125" style="76" customWidth="1"/>
    <col min="15383" max="15625" width="8" style="76"/>
    <col min="15626" max="15627" width="9.26953125" style="76" customWidth="1"/>
    <col min="15628" max="15628" width="4.1796875" style="76" customWidth="1"/>
    <col min="15629" max="15630" width="9.26953125" style="76" customWidth="1"/>
    <col min="15631" max="15631" width="4.1796875" style="76" customWidth="1"/>
    <col min="15632" max="15635" width="9.26953125" style="76" customWidth="1"/>
    <col min="15636" max="15636" width="4.1796875" style="76" customWidth="1"/>
    <col min="15637" max="15638" width="9.26953125" style="76" customWidth="1"/>
    <col min="15639" max="15881" width="8" style="76"/>
    <col min="15882" max="15883" width="9.26953125" style="76" customWidth="1"/>
    <col min="15884" max="15884" width="4.1796875" style="76" customWidth="1"/>
    <col min="15885" max="15886" width="9.26953125" style="76" customWidth="1"/>
    <col min="15887" max="15887" width="4.1796875" style="76" customWidth="1"/>
    <col min="15888" max="15891" width="9.26953125" style="76" customWidth="1"/>
    <col min="15892" max="15892" width="4.1796875" style="76" customWidth="1"/>
    <col min="15893" max="15894" width="9.26953125" style="76" customWidth="1"/>
    <col min="15895" max="16137" width="8" style="76"/>
    <col min="16138" max="16139" width="9.26953125" style="76" customWidth="1"/>
    <col min="16140" max="16140" width="4.1796875" style="76" customWidth="1"/>
    <col min="16141" max="16142" width="9.26953125" style="76" customWidth="1"/>
    <col min="16143" max="16143" width="4.1796875" style="76" customWidth="1"/>
    <col min="16144" max="16147" width="9.26953125" style="76" customWidth="1"/>
    <col min="16148" max="16148" width="4.1796875" style="76" customWidth="1"/>
    <col min="16149" max="16150" width="9.26953125" style="76" customWidth="1"/>
    <col min="16151" max="16384" width="8" style="76"/>
  </cols>
  <sheetData>
    <row r="1" spans="1:21">
      <c r="I1" s="77" t="s">
        <v>160</v>
      </c>
      <c r="N1" s="78"/>
      <c r="O1" s="78"/>
      <c r="P1" s="78"/>
      <c r="R1" s="77"/>
      <c r="S1" s="77"/>
      <c r="T1" s="79"/>
    </row>
    <row r="2" spans="1:21">
      <c r="I2" s="77" t="s">
        <v>161</v>
      </c>
      <c r="N2" s="78"/>
      <c r="O2" s="78"/>
      <c r="P2" s="78"/>
      <c r="R2" s="77"/>
      <c r="S2" s="77"/>
      <c r="T2" s="79"/>
    </row>
    <row r="6" spans="1:21">
      <c r="A6" s="628" t="s">
        <v>162</v>
      </c>
      <c r="B6" s="628"/>
      <c r="C6" s="80"/>
      <c r="D6" s="628" t="s">
        <v>163</v>
      </c>
      <c r="E6" s="628"/>
      <c r="F6" s="80"/>
      <c r="G6" s="628" t="s">
        <v>164</v>
      </c>
      <c r="H6" s="629"/>
      <c r="I6" s="81"/>
      <c r="J6" s="628" t="s">
        <v>165</v>
      </c>
      <c r="K6" s="628"/>
      <c r="L6" s="82"/>
      <c r="M6" s="628" t="s">
        <v>166</v>
      </c>
      <c r="N6" s="628"/>
      <c r="O6" s="82"/>
      <c r="P6" s="628" t="s">
        <v>167</v>
      </c>
      <c r="Q6" s="628"/>
    </row>
    <row r="7" spans="1:21">
      <c r="A7" s="627" t="s">
        <v>168</v>
      </c>
      <c r="B7" s="627"/>
      <c r="C7" s="80"/>
      <c r="D7" s="627" t="s">
        <v>169</v>
      </c>
      <c r="E7" s="627"/>
      <c r="F7" s="80"/>
      <c r="G7" s="627" t="s">
        <v>169</v>
      </c>
      <c r="H7" s="630"/>
      <c r="I7" s="81"/>
      <c r="J7" s="627" t="s">
        <v>170</v>
      </c>
      <c r="K7" s="630"/>
      <c r="L7" s="83"/>
      <c r="M7" s="627" t="s">
        <v>169</v>
      </c>
      <c r="N7" s="627"/>
      <c r="O7" s="83"/>
      <c r="P7" s="627" t="s">
        <v>171</v>
      </c>
      <c r="Q7" s="627"/>
    </row>
    <row r="8" spans="1:21">
      <c r="A8" s="83"/>
      <c r="B8" s="83"/>
      <c r="C8" s="83"/>
      <c r="D8" s="83"/>
      <c r="E8" s="83"/>
      <c r="F8" s="83"/>
      <c r="G8" s="83"/>
      <c r="H8" s="81"/>
      <c r="I8" s="81"/>
      <c r="J8" s="83"/>
      <c r="K8" s="83"/>
      <c r="L8" s="83"/>
      <c r="M8" s="83"/>
      <c r="N8" s="83"/>
      <c r="O8" s="83"/>
      <c r="P8" s="83"/>
      <c r="Q8" s="83"/>
    </row>
    <row r="9" spans="1:21">
      <c r="A9" s="84" t="s">
        <v>172</v>
      </c>
      <c r="B9" s="84" t="s">
        <v>173</v>
      </c>
      <c r="C9" s="84"/>
      <c r="D9" s="80" t="s">
        <v>174</v>
      </c>
      <c r="E9" s="84" t="s">
        <v>175</v>
      </c>
      <c r="F9" s="82"/>
      <c r="G9" s="84" t="s">
        <v>176</v>
      </c>
      <c r="H9" s="84" t="s">
        <v>175</v>
      </c>
      <c r="I9" s="81"/>
      <c r="J9" s="84" t="s">
        <v>177</v>
      </c>
      <c r="K9" s="84" t="s">
        <v>178</v>
      </c>
      <c r="L9" s="82"/>
      <c r="M9" s="84" t="s">
        <v>177</v>
      </c>
      <c r="N9" s="84" t="s">
        <v>178</v>
      </c>
      <c r="O9" s="82"/>
      <c r="P9" s="84" t="s">
        <v>177</v>
      </c>
      <c r="Q9" s="84" t="s">
        <v>178</v>
      </c>
    </row>
    <row r="10" spans="1:21">
      <c r="C10" s="85"/>
      <c r="D10" s="85"/>
      <c r="E10" s="85"/>
      <c r="F10" s="85"/>
      <c r="H10" s="85"/>
      <c r="I10" s="85"/>
      <c r="J10" s="85"/>
    </row>
    <row r="11" spans="1:21">
      <c r="A11" s="432"/>
      <c r="B11" s="87">
        <f>A11*0.03</f>
        <v>0</v>
      </c>
      <c r="C11" s="88"/>
      <c r="D11" s="89">
        <f>A11</f>
        <v>0</v>
      </c>
      <c r="E11" s="88">
        <f>D11*0.09</f>
        <v>0</v>
      </c>
      <c r="F11" s="88"/>
      <c r="G11" s="86">
        <f>A11</f>
        <v>0</v>
      </c>
      <c r="H11" s="90">
        <f>G11*0.1</f>
        <v>0</v>
      </c>
      <c r="J11" s="91">
        <f>A11</f>
        <v>0</v>
      </c>
      <c r="K11" s="87">
        <f>A11*0.105</f>
        <v>0</v>
      </c>
      <c r="L11" s="86"/>
      <c r="M11" s="86">
        <f>A11</f>
        <v>0</v>
      </c>
      <c r="N11" s="92">
        <f>M11*0.11</f>
        <v>0</v>
      </c>
      <c r="O11" s="93"/>
      <c r="P11" s="86">
        <f>A11</f>
        <v>0</v>
      </c>
      <c r="Q11" s="87">
        <f>P11*0.12</f>
        <v>0</v>
      </c>
    </row>
    <row r="12" spans="1:21" ht="12" thickBot="1">
      <c r="A12" s="94"/>
      <c r="B12" s="95"/>
      <c r="C12" s="95"/>
      <c r="D12" s="95"/>
      <c r="E12" s="95"/>
      <c r="F12" s="96"/>
      <c r="G12" s="94"/>
      <c r="H12" s="97"/>
      <c r="I12" s="97"/>
      <c r="J12" s="94"/>
      <c r="K12" s="95"/>
      <c r="L12" s="94"/>
      <c r="M12" s="94"/>
      <c r="N12" s="94"/>
      <c r="O12" s="94"/>
      <c r="P12" s="94"/>
      <c r="Q12" s="95"/>
    </row>
    <row r="13" spans="1:21">
      <c r="K13" s="98"/>
      <c r="Q13" s="98"/>
      <c r="U13" s="98"/>
    </row>
    <row r="14" spans="1:21">
      <c r="A14" s="99" t="s">
        <v>12</v>
      </c>
      <c r="B14" s="100"/>
      <c r="C14" s="100"/>
      <c r="D14" s="100"/>
      <c r="E14" s="100"/>
      <c r="F14" s="100"/>
      <c r="G14" s="100"/>
      <c r="H14" s="100"/>
      <c r="I14" s="100"/>
      <c r="J14" s="99"/>
      <c r="K14" s="99"/>
      <c r="L14" s="99"/>
      <c r="M14" s="99"/>
      <c r="N14" s="100"/>
      <c r="O14" s="100"/>
      <c r="P14" s="99"/>
      <c r="Q14" s="99"/>
      <c r="R14" s="100"/>
      <c r="S14" s="99"/>
    </row>
    <row r="15" spans="1:21">
      <c r="A15" s="99"/>
      <c r="B15" s="100"/>
      <c r="C15" s="100"/>
      <c r="D15" s="100"/>
      <c r="E15" s="100"/>
      <c r="F15" s="100"/>
      <c r="G15" s="100"/>
      <c r="H15" s="100"/>
      <c r="I15" s="100"/>
      <c r="J15" s="99"/>
      <c r="K15" s="99"/>
      <c r="L15" s="99"/>
      <c r="M15" s="99"/>
      <c r="N15" s="100"/>
      <c r="O15" s="100"/>
      <c r="P15" s="99"/>
      <c r="Q15" s="99"/>
      <c r="R15" s="100"/>
      <c r="S15" s="99"/>
    </row>
    <row r="16" spans="1:21">
      <c r="A16" s="99" t="s">
        <v>179</v>
      </c>
      <c r="B16" s="100"/>
      <c r="C16" s="100"/>
      <c r="D16" s="100"/>
      <c r="E16" s="100"/>
      <c r="F16" s="100"/>
      <c r="G16" s="100"/>
      <c r="H16" s="100"/>
      <c r="I16" s="100"/>
      <c r="J16" s="99"/>
      <c r="K16" s="99"/>
      <c r="L16" s="99"/>
      <c r="M16" s="99"/>
      <c r="N16" s="100"/>
      <c r="O16" s="100"/>
      <c r="P16" s="99"/>
      <c r="Q16" s="99"/>
      <c r="R16" s="100"/>
      <c r="S16" s="99"/>
    </row>
    <row r="17" spans="1:19">
      <c r="A17" s="99" t="s">
        <v>180</v>
      </c>
      <c r="B17" s="100"/>
      <c r="C17" s="100"/>
      <c r="D17" s="100"/>
      <c r="E17" s="100"/>
      <c r="F17" s="100"/>
      <c r="G17" s="100"/>
      <c r="H17" s="100"/>
      <c r="I17" s="100"/>
      <c r="J17" s="99"/>
      <c r="K17" s="99"/>
      <c r="L17" s="99"/>
      <c r="M17" s="99"/>
      <c r="N17" s="100"/>
      <c r="O17" s="100"/>
      <c r="P17" s="99"/>
      <c r="Q17" s="99"/>
      <c r="R17" s="100"/>
      <c r="S17" s="99"/>
    </row>
    <row r="18" spans="1:19">
      <c r="B18" s="98"/>
      <c r="C18" s="98"/>
      <c r="D18" s="98"/>
      <c r="E18" s="98"/>
      <c r="F18" s="98"/>
      <c r="G18" s="98"/>
      <c r="H18" s="98"/>
      <c r="I18" s="98"/>
      <c r="N18" s="98"/>
      <c r="O18" s="98"/>
      <c r="R18" s="98"/>
    </row>
    <row r="19" spans="1:19">
      <c r="B19" s="98"/>
      <c r="C19" s="98"/>
      <c r="D19" s="98"/>
      <c r="E19" s="98"/>
      <c r="F19" s="98"/>
      <c r="G19" s="98"/>
      <c r="H19" s="98"/>
      <c r="I19" s="98"/>
      <c r="N19" s="98"/>
      <c r="O19" s="98"/>
      <c r="R19" s="98"/>
    </row>
    <row r="20" spans="1:19">
      <c r="A20" s="101" t="s">
        <v>181</v>
      </c>
      <c r="N20" s="98"/>
      <c r="O20" s="98"/>
      <c r="R20" s="98"/>
    </row>
    <row r="21" spans="1:19">
      <c r="A21" s="101" t="s">
        <v>182</v>
      </c>
      <c r="N21" s="98"/>
      <c r="O21" s="98"/>
      <c r="R21" s="98"/>
    </row>
    <row r="22" spans="1:19">
      <c r="A22" s="101"/>
      <c r="N22" s="98"/>
      <c r="O22" s="98"/>
      <c r="R22" s="98"/>
    </row>
    <row r="23" spans="1:19">
      <c r="A23" s="101" t="s">
        <v>183</v>
      </c>
      <c r="C23" s="102" t="s">
        <v>184</v>
      </c>
      <c r="E23" s="101" t="s">
        <v>185</v>
      </c>
      <c r="G23" s="101" t="s">
        <v>186</v>
      </c>
      <c r="H23" s="102"/>
      <c r="N23" s="98"/>
    </row>
    <row r="24" spans="1:19">
      <c r="A24" s="101" t="s">
        <v>187</v>
      </c>
      <c r="C24" s="102" t="s">
        <v>188</v>
      </c>
      <c r="E24" s="101" t="s">
        <v>189</v>
      </c>
      <c r="G24" s="101" t="s">
        <v>190</v>
      </c>
      <c r="H24" s="102"/>
      <c r="N24" s="98"/>
    </row>
    <row r="25" spans="1:19">
      <c r="A25" s="101" t="s">
        <v>191</v>
      </c>
      <c r="C25" s="102" t="s">
        <v>192</v>
      </c>
      <c r="E25" s="101" t="s">
        <v>193</v>
      </c>
      <c r="G25" s="101" t="s">
        <v>194</v>
      </c>
      <c r="H25" s="102"/>
      <c r="N25" s="98"/>
    </row>
    <row r="26" spans="1:19">
      <c r="A26" s="101" t="s">
        <v>195</v>
      </c>
      <c r="N26" s="98"/>
      <c r="O26" s="98"/>
      <c r="R26" s="98"/>
    </row>
    <row r="27" spans="1:19">
      <c r="A27" s="101" t="s">
        <v>196</v>
      </c>
      <c r="N27" s="98"/>
      <c r="O27" s="98"/>
      <c r="R27" s="98"/>
    </row>
    <row r="28" spans="1:19">
      <c r="A28" s="101" t="s">
        <v>197</v>
      </c>
      <c r="N28" s="98"/>
      <c r="O28" s="98"/>
      <c r="R28" s="98"/>
    </row>
    <row r="29" spans="1:19">
      <c r="A29" s="103"/>
      <c r="N29" s="98"/>
      <c r="O29" s="98"/>
      <c r="R29" s="98"/>
    </row>
    <row r="30" spans="1:19">
      <c r="B30" s="103"/>
      <c r="C30" s="103"/>
      <c r="D30" s="103"/>
      <c r="E30" s="103"/>
      <c r="F30" s="103"/>
      <c r="G30" s="103"/>
      <c r="H30" s="103"/>
      <c r="I30" s="103"/>
      <c r="N30" s="98"/>
      <c r="O30" s="98"/>
      <c r="R30" s="98"/>
    </row>
    <row r="31" spans="1:19" ht="12.5">
      <c r="A31" s="103"/>
      <c r="D31" s="76" t="s">
        <v>198</v>
      </c>
      <c r="F31" s="104" t="s">
        <v>199</v>
      </c>
      <c r="G31" s="104"/>
      <c r="H31" s="104"/>
      <c r="I31" s="105"/>
      <c r="J31" s="104"/>
      <c r="K31" s="104"/>
      <c r="L31" s="104"/>
      <c r="M31" s="104"/>
      <c r="N31" s="104"/>
      <c r="O31" s="98"/>
    </row>
    <row r="32" spans="1:19" ht="12.5">
      <c r="A32" s="103"/>
      <c r="F32" s="104" t="s">
        <v>200</v>
      </c>
      <c r="G32" s="104"/>
      <c r="H32" s="104"/>
      <c r="I32" s="104"/>
      <c r="J32" s="104"/>
      <c r="K32" s="104"/>
      <c r="L32" s="104"/>
      <c r="M32" s="104"/>
      <c r="N32" s="104"/>
    </row>
    <row r="33" spans="4:14" ht="12.5">
      <c r="F33" s="104" t="s">
        <v>201</v>
      </c>
      <c r="G33" s="104"/>
      <c r="H33" s="104"/>
      <c r="I33" s="104"/>
      <c r="J33" s="104"/>
      <c r="K33" s="104"/>
      <c r="L33" s="104"/>
      <c r="M33" s="104"/>
      <c r="N33" s="104"/>
    </row>
    <row r="36" spans="4:14" ht="12.5">
      <c r="D36" s="76" t="s">
        <v>202</v>
      </c>
      <c r="F36" s="104" t="s">
        <v>203</v>
      </c>
      <c r="G36" s="104"/>
      <c r="H36" s="104"/>
      <c r="I36" s="104"/>
      <c r="J36" s="104"/>
      <c r="K36" s="104"/>
      <c r="L36" s="104"/>
      <c r="M36" s="104"/>
      <c r="N36" s="104"/>
    </row>
    <row r="37" spans="4:14" ht="12.5">
      <c r="F37" s="104" t="s">
        <v>204</v>
      </c>
      <c r="G37" s="104"/>
      <c r="H37" s="104"/>
      <c r="I37" s="104"/>
      <c r="J37" s="104"/>
      <c r="K37" s="104"/>
      <c r="L37" s="104"/>
      <c r="M37" s="104"/>
      <c r="N37" s="104"/>
    </row>
    <row r="38" spans="4:14" ht="12.5">
      <c r="F38" s="104" t="s">
        <v>205</v>
      </c>
      <c r="G38" s="104"/>
      <c r="H38" s="104"/>
      <c r="I38" s="104"/>
      <c r="J38" s="104"/>
      <c r="K38" s="104"/>
      <c r="L38" s="104"/>
      <c r="M38" s="104"/>
      <c r="N38" s="104"/>
    </row>
  </sheetData>
  <sheetProtection algorithmName="SHA-512" hashValue="ZZrocpEAIU5qLfE0IdKz2ToiGmBof90CYvDx4EzspHUlrUq/hzx1UzFFnOogaKbjvgVwDsaP9En7FBmqw9Wd2w==" saltValue="gPWDAV+EtGpHwoMztoeCIA==" spinCount="100000" sheet="1" objects="1" scenarios="1"/>
  <mergeCells count="12">
    <mergeCell ref="P7:Q7"/>
    <mergeCell ref="A6:B6"/>
    <mergeCell ref="D6:E6"/>
    <mergeCell ref="G6:H6"/>
    <mergeCell ref="J6:K6"/>
    <mergeCell ref="M6:N6"/>
    <mergeCell ref="P6:Q6"/>
    <mergeCell ref="A7:B7"/>
    <mergeCell ref="D7:E7"/>
    <mergeCell ref="G7:H7"/>
    <mergeCell ref="J7:K7"/>
    <mergeCell ref="M7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1225-4574-4372-8C0F-FD8598518CBA}">
  <sheetPr>
    <pageSetUpPr fitToPage="1"/>
  </sheetPr>
  <dimension ref="A1:U78"/>
  <sheetViews>
    <sheetView showGridLines="0" showZeros="0" zoomScaleNormal="100" workbookViewId="0">
      <selection activeCell="K8" sqref="K8"/>
    </sheetView>
  </sheetViews>
  <sheetFormatPr defaultColWidth="10.7265625" defaultRowHeight="12" customHeight="1"/>
  <cols>
    <col min="1" max="1" width="2.81640625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3" bestFit="1" customWidth="1"/>
    <col min="12" max="13" width="3.54296875" style="15" customWidth="1"/>
    <col min="14" max="14" width="4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276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78" t="s">
        <v>280</v>
      </c>
      <c r="P4" s="679"/>
      <c r="Q4" s="680"/>
    </row>
    <row r="5" spans="1:18" ht="12" customHeight="1" thickBot="1">
      <c r="K5" s="15"/>
      <c r="O5" s="681" t="s">
        <v>224</v>
      </c>
      <c r="P5" s="682"/>
      <c r="Q5" s="683"/>
    </row>
    <row r="6" spans="1:18" ht="12" customHeight="1" thickBot="1">
      <c r="G6" s="114" t="s">
        <v>46</v>
      </c>
      <c r="K6" s="15"/>
      <c r="O6" s="676"/>
      <c r="P6" s="677"/>
      <c r="Q6" s="677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450" t="s">
        <v>41</v>
      </c>
      <c r="L7" s="114"/>
      <c r="M7" s="114"/>
      <c r="O7" s="684"/>
      <c r="P7" s="684"/>
      <c r="Q7" s="685"/>
    </row>
    <row r="8" spans="1:18" ht="12" customHeigh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1"/>
      <c r="M8" s="41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6"/>
      <c r="M9" s="26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O10" s="676"/>
      <c r="P10" s="687"/>
      <c r="Q10" s="177"/>
    </row>
    <row r="11" spans="1:18" ht="12" customHeight="1" thickBot="1">
      <c r="D11" s="249">
        <f>'YR 4'!D11</f>
        <v>0</v>
      </c>
      <c r="E11" s="17"/>
      <c r="F11" s="17"/>
      <c r="G11" s="17"/>
      <c r="H11" s="13"/>
      <c r="I11" s="13"/>
      <c r="J11" s="32" t="s">
        <v>40</v>
      </c>
      <c r="K11" s="11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1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275</v>
      </c>
      <c r="L13" s="40"/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40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502">
        <f>D11</f>
        <v>0</v>
      </c>
      <c r="E15" s="33"/>
      <c r="F15" s="33"/>
      <c r="G15" s="33"/>
      <c r="H15" s="107"/>
      <c r="I15" s="107"/>
      <c r="J15" s="107"/>
      <c r="K15" s="490">
        <f>(IF(R15&gt;11, (P15*H15),0)+IF(R15&lt;12, (P15*(I15+J15)),0))</f>
        <v>0</v>
      </c>
      <c r="L15" s="24"/>
      <c r="M15" s="24"/>
      <c r="N15" s="15" t="s">
        <v>18</v>
      </c>
      <c r="O15" s="488">
        <f>D15</f>
        <v>0</v>
      </c>
      <c r="P15" s="500">
        <f t="shared" ref="P15:P24" si="0">Q15/R15</f>
        <v>0</v>
      </c>
      <c r="Q15" s="106">
        <f>'YR 4'!Q15</f>
        <v>0</v>
      </c>
      <c r="R15" s="501">
        <f>'YR 1'!R15</f>
        <v>9</v>
      </c>
    </row>
    <row r="16" spans="1:18" ht="12" customHeight="1">
      <c r="A16" s="132">
        <v>2</v>
      </c>
      <c r="B16" s="20"/>
      <c r="C16" s="21"/>
      <c r="D16" s="220">
        <f>'YR 4'!D16</f>
        <v>0</v>
      </c>
      <c r="E16" s="33"/>
      <c r="F16" s="33"/>
      <c r="G16" s="33"/>
      <c r="H16" s="107"/>
      <c r="I16" s="107"/>
      <c r="J16" s="107"/>
      <c r="K16" s="490">
        <f t="shared" ref="K16:K24" si="1">(IF(R16&gt;11, (P16*H16),0)+IF(R16&lt;12, (P16*(I16+J16)),0))</f>
        <v>0</v>
      </c>
      <c r="L16" s="24"/>
      <c r="M16" s="24"/>
      <c r="N16" s="15" t="s">
        <v>19</v>
      </c>
      <c r="O16" s="488">
        <f>D16</f>
        <v>0</v>
      </c>
      <c r="P16" s="500">
        <f t="shared" si="0"/>
        <v>0</v>
      </c>
      <c r="Q16" s="106">
        <f>'YR 4'!Q16</f>
        <v>0</v>
      </c>
      <c r="R16" s="501">
        <f>'YR 1'!R16</f>
        <v>9</v>
      </c>
    </row>
    <row r="17" spans="1:18" ht="12" customHeight="1">
      <c r="A17" s="132">
        <v>3</v>
      </c>
      <c r="B17" s="20"/>
      <c r="C17" s="21"/>
      <c r="D17" s="220">
        <f>'YR 4'!D17</f>
        <v>0</v>
      </c>
      <c r="E17" s="33"/>
      <c r="F17" s="33"/>
      <c r="G17" s="33"/>
      <c r="H17" s="107"/>
      <c r="I17" s="107"/>
      <c r="J17" s="107"/>
      <c r="K17" s="490">
        <f t="shared" si="1"/>
        <v>0</v>
      </c>
      <c r="L17" s="24"/>
      <c r="M17" s="24"/>
      <c r="N17" s="15" t="s">
        <v>19</v>
      </c>
      <c r="O17" s="488">
        <f t="shared" ref="O17:O24" si="2">D17</f>
        <v>0</v>
      </c>
      <c r="P17" s="500">
        <f t="shared" si="0"/>
        <v>0</v>
      </c>
      <c r="Q17" s="106">
        <f>'YR 4'!Q17</f>
        <v>0</v>
      </c>
      <c r="R17" s="501">
        <f>'YR 1'!R17</f>
        <v>9</v>
      </c>
    </row>
    <row r="18" spans="1:18" ht="12" customHeight="1">
      <c r="A18" s="132">
        <v>4</v>
      </c>
      <c r="B18" s="20"/>
      <c r="C18" s="21"/>
      <c r="D18" s="220">
        <f>'YR 4'!D18</f>
        <v>0</v>
      </c>
      <c r="E18" s="33"/>
      <c r="F18" s="33"/>
      <c r="G18" s="33"/>
      <c r="H18" s="107"/>
      <c r="I18" s="107"/>
      <c r="J18" s="107"/>
      <c r="K18" s="490">
        <f t="shared" si="1"/>
        <v>0</v>
      </c>
      <c r="L18" s="24"/>
      <c r="M18" s="24"/>
      <c r="N18" s="15" t="s">
        <v>19</v>
      </c>
      <c r="O18" s="488">
        <f t="shared" si="2"/>
        <v>0</v>
      </c>
      <c r="P18" s="500">
        <f t="shared" si="0"/>
        <v>0</v>
      </c>
      <c r="Q18" s="106">
        <f>'YR 4'!Q18</f>
        <v>0</v>
      </c>
      <c r="R18" s="501">
        <f>'YR 1'!R18</f>
        <v>9</v>
      </c>
    </row>
    <row r="19" spans="1:18" ht="12" customHeight="1">
      <c r="A19" s="132">
        <v>5</v>
      </c>
      <c r="B19" s="20"/>
      <c r="C19" s="21"/>
      <c r="D19" s="220">
        <f>'YR 4'!D19</f>
        <v>0</v>
      </c>
      <c r="E19" s="33"/>
      <c r="F19" s="33"/>
      <c r="G19" s="33"/>
      <c r="H19" s="107"/>
      <c r="I19" s="107"/>
      <c r="J19" s="107"/>
      <c r="K19" s="490">
        <f t="shared" si="1"/>
        <v>0</v>
      </c>
      <c r="L19" s="24"/>
      <c r="M19" s="24"/>
      <c r="N19" s="15" t="s">
        <v>19</v>
      </c>
      <c r="O19" s="488">
        <f t="shared" si="2"/>
        <v>0</v>
      </c>
      <c r="P19" s="500">
        <f t="shared" si="0"/>
        <v>0</v>
      </c>
      <c r="Q19" s="106">
        <f>'YR 4'!Q19</f>
        <v>0</v>
      </c>
      <c r="R19" s="501">
        <f>'YR 1'!R19</f>
        <v>9</v>
      </c>
    </row>
    <row r="20" spans="1:18" ht="12" customHeight="1">
      <c r="A20" s="132">
        <v>6</v>
      </c>
      <c r="B20" s="20"/>
      <c r="C20" s="21"/>
      <c r="D20" s="220">
        <f>'YR 4'!D20</f>
        <v>0</v>
      </c>
      <c r="E20" s="33"/>
      <c r="F20" s="33"/>
      <c r="G20" s="33"/>
      <c r="H20" s="107"/>
      <c r="I20" s="107"/>
      <c r="J20" s="107"/>
      <c r="K20" s="490">
        <f t="shared" si="1"/>
        <v>0</v>
      </c>
      <c r="L20" s="24"/>
      <c r="M20" s="24"/>
      <c r="N20" s="15" t="s">
        <v>19</v>
      </c>
      <c r="O20" s="488">
        <f t="shared" si="2"/>
        <v>0</v>
      </c>
      <c r="P20" s="500">
        <f t="shared" si="0"/>
        <v>0</v>
      </c>
      <c r="Q20" s="106">
        <f>'YR 4'!Q20</f>
        <v>0</v>
      </c>
      <c r="R20" s="501">
        <f>'YR 1'!R20</f>
        <v>9</v>
      </c>
    </row>
    <row r="21" spans="1:18" ht="12" customHeight="1">
      <c r="A21" s="132">
        <v>7</v>
      </c>
      <c r="B21" s="20"/>
      <c r="C21" s="21"/>
      <c r="D21" s="220">
        <f>'YR 4'!D21</f>
        <v>0</v>
      </c>
      <c r="E21" s="33"/>
      <c r="F21" s="33"/>
      <c r="G21" s="33"/>
      <c r="H21" s="107"/>
      <c r="I21" s="107"/>
      <c r="J21" s="107"/>
      <c r="K21" s="490">
        <f t="shared" si="1"/>
        <v>0</v>
      </c>
      <c r="L21" s="24"/>
      <c r="M21" s="24"/>
      <c r="N21" s="15" t="s">
        <v>19</v>
      </c>
      <c r="O21" s="488">
        <f t="shared" si="2"/>
        <v>0</v>
      </c>
      <c r="P21" s="500">
        <f t="shared" si="0"/>
        <v>0</v>
      </c>
      <c r="Q21" s="106">
        <f>'YR 4'!Q21</f>
        <v>0</v>
      </c>
      <c r="R21" s="501">
        <f>'YR 1'!R21</f>
        <v>9</v>
      </c>
    </row>
    <row r="22" spans="1:18" ht="12" customHeight="1">
      <c r="A22" s="132">
        <v>8</v>
      </c>
      <c r="B22" s="20"/>
      <c r="C22" s="21"/>
      <c r="D22" s="220">
        <f>'YR 4'!D22</f>
        <v>0</v>
      </c>
      <c r="E22" s="33"/>
      <c r="F22" s="33"/>
      <c r="G22" s="196"/>
      <c r="H22" s="107"/>
      <c r="I22" s="107"/>
      <c r="J22" s="107"/>
      <c r="K22" s="490">
        <f t="shared" si="1"/>
        <v>0</v>
      </c>
      <c r="L22" s="24"/>
      <c r="M22" s="24"/>
      <c r="N22" s="15" t="s">
        <v>19</v>
      </c>
      <c r="O22" s="488">
        <f t="shared" si="2"/>
        <v>0</v>
      </c>
      <c r="P22" s="500">
        <f t="shared" si="0"/>
        <v>0</v>
      </c>
      <c r="Q22" s="106">
        <f>'YR 4'!Q22</f>
        <v>0</v>
      </c>
      <c r="R22" s="501">
        <f>'YR 1'!R22</f>
        <v>9</v>
      </c>
    </row>
    <row r="23" spans="1:18" ht="12" customHeight="1">
      <c r="A23" s="132">
        <v>9</v>
      </c>
      <c r="B23" s="20"/>
      <c r="C23" s="21"/>
      <c r="D23" s="220">
        <f>'YR 4'!D23</f>
        <v>0</v>
      </c>
      <c r="E23" s="33"/>
      <c r="F23" s="33"/>
      <c r="G23" s="33"/>
      <c r="H23" s="107"/>
      <c r="I23" s="107"/>
      <c r="J23" s="107"/>
      <c r="K23" s="490">
        <f t="shared" si="1"/>
        <v>0</v>
      </c>
      <c r="L23" s="24"/>
      <c r="M23" s="24"/>
      <c r="N23" s="15" t="s">
        <v>19</v>
      </c>
      <c r="O23" s="488">
        <f t="shared" si="2"/>
        <v>0</v>
      </c>
      <c r="P23" s="500">
        <f t="shared" si="0"/>
        <v>0</v>
      </c>
      <c r="Q23" s="106">
        <f>'YR 4'!Q23</f>
        <v>0</v>
      </c>
      <c r="R23" s="501">
        <f>'YR 1'!R23</f>
        <v>9</v>
      </c>
    </row>
    <row r="24" spans="1:18" ht="12" customHeight="1">
      <c r="A24" s="132">
        <v>10</v>
      </c>
      <c r="B24" s="20"/>
      <c r="C24" s="21"/>
      <c r="D24" s="220">
        <f>'YR 4'!D24</f>
        <v>0</v>
      </c>
      <c r="E24" s="33"/>
      <c r="F24" s="33"/>
      <c r="G24" s="33"/>
      <c r="H24" s="107"/>
      <c r="I24" s="107"/>
      <c r="J24" s="107"/>
      <c r="K24" s="490">
        <f t="shared" si="1"/>
        <v>0</v>
      </c>
      <c r="L24" s="24"/>
      <c r="M24" s="24"/>
      <c r="N24" s="15" t="s">
        <v>19</v>
      </c>
      <c r="O24" s="488">
        <f t="shared" si="2"/>
        <v>0</v>
      </c>
      <c r="P24" s="500">
        <f t="shared" si="0"/>
        <v>0</v>
      </c>
      <c r="Q24" s="106">
        <f>'YR 4'!Q24</f>
        <v>0</v>
      </c>
      <c r="R24" s="501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490">
        <f>((H25)*P25)</f>
        <v>0</v>
      </c>
      <c r="L25" s="24"/>
      <c r="M25" s="24"/>
      <c r="O25" s="488" t="s">
        <v>264</v>
      </c>
      <c r="P25" s="500">
        <f t="shared" ref="P25:P32" si="3">Q25/12</f>
        <v>0</v>
      </c>
      <c r="Q25" s="106">
        <f>'YR 4'!Q25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490">
        <f>((H26)*P26)</f>
        <v>0</v>
      </c>
      <c r="L26" s="24"/>
      <c r="M26" s="24"/>
      <c r="O26" s="488" t="s">
        <v>264</v>
      </c>
      <c r="P26" s="500">
        <f>Q26/12</f>
        <v>0</v>
      </c>
      <c r="Q26" s="106">
        <f>'YR 4'!Q26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490">
        <f>((H27)*P27)</f>
        <v>0</v>
      </c>
      <c r="L27" s="24"/>
      <c r="M27" s="24"/>
      <c r="O27" s="488" t="s">
        <v>264</v>
      </c>
      <c r="P27" s="500">
        <f>Q27/12</f>
        <v>0</v>
      </c>
      <c r="Q27" s="106">
        <f>'YR 4'!Q27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491">
        <f>((H28)*P28)</f>
        <v>0</v>
      </c>
      <c r="L28" s="24"/>
      <c r="M28" s="24"/>
      <c r="O28" s="488" t="s">
        <v>264</v>
      </c>
      <c r="P28" s="500">
        <f>Q28/12</f>
        <v>0</v>
      </c>
      <c r="Q28" s="106">
        <f>'YR 4'!Q28</f>
        <v>0</v>
      </c>
      <c r="R28" s="134"/>
    </row>
    <row r="29" spans="1:18" ht="12" customHeight="1" thickBot="1">
      <c r="A29" s="135"/>
      <c r="B29" s="38"/>
      <c r="C29" s="21"/>
      <c r="D29" s="503" t="s">
        <v>232</v>
      </c>
      <c r="E29" s="33"/>
      <c r="F29" s="33"/>
      <c r="G29" s="33"/>
      <c r="H29" s="504">
        <f>SUM(H15:H28)</f>
        <v>0</v>
      </c>
      <c r="I29" s="505">
        <f>SUM(I15:I28)</f>
        <v>0</v>
      </c>
      <c r="J29" s="506">
        <f>SUM(J15:J28)</f>
        <v>0</v>
      </c>
      <c r="K29" s="494">
        <f>SUM(K15:K28)</f>
        <v>0</v>
      </c>
      <c r="L29" s="24"/>
      <c r="M29" s="24"/>
      <c r="O29" s="120" t="s">
        <v>6</v>
      </c>
      <c r="P29" s="489">
        <f t="shared" si="3"/>
        <v>0</v>
      </c>
      <c r="Q29" s="106">
        <f>'YR 4'!Q29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K30" s="498"/>
      <c r="L30" s="24"/>
      <c r="M30" s="24"/>
      <c r="O30" s="120" t="s">
        <v>6</v>
      </c>
      <c r="P30" s="489">
        <f t="shared" si="3"/>
        <v>0</v>
      </c>
      <c r="Q30" s="106">
        <f>'YR 4'!Q30</f>
        <v>0</v>
      </c>
      <c r="R30" s="134"/>
    </row>
    <row r="31" spans="1:18" ht="12" customHeight="1" thickBot="1">
      <c r="A31" s="262" t="s">
        <v>61</v>
      </c>
      <c r="B31" s="303" t="s">
        <v>242</v>
      </c>
      <c r="C31" s="257"/>
      <c r="D31" s="258"/>
      <c r="E31" s="258"/>
      <c r="F31" s="258"/>
      <c r="G31" s="258"/>
      <c r="H31" s="264"/>
      <c r="I31" s="264"/>
      <c r="J31" s="264"/>
      <c r="K31" s="265"/>
      <c r="L31" s="24"/>
      <c r="M31" s="24"/>
      <c r="O31" s="120" t="s">
        <v>236</v>
      </c>
      <c r="P31" s="489">
        <f t="shared" si="3"/>
        <v>0</v>
      </c>
      <c r="Q31" s="106">
        <f>'YR 4'!Q31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495">
        <f>(P29*H32)*B32</f>
        <v>0</v>
      </c>
      <c r="L32" s="24"/>
      <c r="M32" s="24"/>
      <c r="O32" s="120" t="s">
        <v>16</v>
      </c>
      <c r="P32" s="489">
        <f t="shared" si="3"/>
        <v>0</v>
      </c>
      <c r="Q32" s="106">
        <f>'YR 4'!Q32</f>
        <v>0</v>
      </c>
      <c r="R32" s="134"/>
    </row>
    <row r="33" spans="1:16" ht="12" customHeight="1" thickBo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496">
        <f>(P30*H33)*B33</f>
        <v>0</v>
      </c>
      <c r="L33" s="24"/>
      <c r="M33" s="24"/>
    </row>
    <row r="34" spans="1:16" ht="12" customHeight="1" thickBot="1">
      <c r="A34" s="132">
        <v>3</v>
      </c>
      <c r="B34" s="549"/>
      <c r="C34" s="21"/>
      <c r="D34" s="33" t="s">
        <v>238</v>
      </c>
      <c r="E34" s="33"/>
      <c r="F34" s="507">
        <f>Q31/12</f>
        <v>0</v>
      </c>
      <c r="G34" s="137" t="s">
        <v>10</v>
      </c>
      <c r="H34" s="107"/>
      <c r="I34" s="203"/>
      <c r="J34" s="203"/>
      <c r="K34" s="496">
        <f>B34*F34*H34</f>
        <v>0</v>
      </c>
      <c r="L34" s="24"/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26"/>
      <c r="G35" s="33"/>
      <c r="H35" s="107"/>
      <c r="I35" s="138" t="s">
        <v>37</v>
      </c>
      <c r="J35" s="138"/>
      <c r="K35" s="496">
        <f>B35*(Rates!B19*Rates!B20)*H35</f>
        <v>0</v>
      </c>
      <c r="L35" s="24"/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33"/>
      <c r="G36" s="33"/>
      <c r="H36" s="107"/>
      <c r="I36" s="138" t="s">
        <v>37</v>
      </c>
      <c r="J36" s="138"/>
      <c r="K36" s="496">
        <f>B36*(Rates!B19*Rates!B20)*H36</f>
        <v>0</v>
      </c>
      <c r="L36" s="24"/>
      <c r="M36" s="24"/>
      <c r="N36" s="15" t="s">
        <v>18</v>
      </c>
      <c r="O36" s="488">
        <f>D11</f>
        <v>0</v>
      </c>
      <c r="P36" s="509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33"/>
      <c r="G37" s="33"/>
      <c r="H37" s="107"/>
      <c r="I37" s="138" t="s">
        <v>17</v>
      </c>
      <c r="J37" s="21"/>
      <c r="K37" s="490">
        <f>P32*B37*H37</f>
        <v>0</v>
      </c>
      <c r="L37" s="24"/>
      <c r="M37" s="24"/>
      <c r="N37" s="15" t="s">
        <v>19</v>
      </c>
      <c r="O37" s="488">
        <f>D16</f>
        <v>0</v>
      </c>
      <c r="P37" s="509">
        <f>IF(R16&gt;11, (H16*Rates!B10+P16*H16*Rates!B4), ((I16*P16)*Rates!B4)+(I16*Rates!B9)+((J16*P16)*Rates!B4))</f>
        <v>0</v>
      </c>
    </row>
    <row r="38" spans="1:16" ht="12" customHeight="1" thickBot="1">
      <c r="A38" s="135"/>
      <c r="C38" s="21"/>
      <c r="D38" s="589" t="s">
        <v>74</v>
      </c>
      <c r="E38" s="587"/>
      <c r="F38" s="588"/>
      <c r="G38" s="33"/>
      <c r="H38" s="22"/>
      <c r="I38" s="140"/>
      <c r="J38" s="21"/>
      <c r="K38" s="499">
        <f>SUM(K29:K37)</f>
        <v>0</v>
      </c>
      <c r="L38" s="24"/>
      <c r="M38" s="24"/>
      <c r="N38" s="15" t="s">
        <v>19</v>
      </c>
      <c r="O38" s="488">
        <f t="shared" ref="O38:O45" si="4">D17</f>
        <v>0</v>
      </c>
      <c r="P38" s="509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499">
        <f>P56</f>
        <v>0</v>
      </c>
      <c r="L39" s="24"/>
      <c r="M39" s="24"/>
      <c r="N39" s="15" t="s">
        <v>19</v>
      </c>
      <c r="O39" s="488">
        <f t="shared" si="4"/>
        <v>0</v>
      </c>
      <c r="P39" s="509">
        <f>IF(R18&gt;11, (H18*Rates!B10+P18*H18*Rates!B4), ((I18*P18)*Rates!B4)+(I18*Rates!B9)+((J18*P18)*Rates!B4))</f>
        <v>0</v>
      </c>
    </row>
    <row r="40" spans="1:16" ht="12" customHeight="1" thickBot="1">
      <c r="A40" s="115"/>
      <c r="B40" s="21"/>
      <c r="C40" s="21"/>
      <c r="D40" s="591" t="s">
        <v>77</v>
      </c>
      <c r="E40" s="593"/>
      <c r="F40" s="593"/>
      <c r="G40" s="594"/>
      <c r="H40" s="21"/>
      <c r="I40" s="38"/>
      <c r="J40" s="38"/>
      <c r="K40" s="499">
        <f>SUM(K38:K39)</f>
        <v>0</v>
      </c>
      <c r="L40" s="24"/>
      <c r="M40" s="24"/>
      <c r="N40" s="15" t="s">
        <v>19</v>
      </c>
      <c r="O40" s="488">
        <f t="shared" si="4"/>
        <v>0</v>
      </c>
      <c r="P40" s="509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270"/>
      <c r="I41" s="18"/>
      <c r="J41" s="15"/>
      <c r="K41" s="136"/>
      <c r="L41" s="24"/>
      <c r="M41" s="24"/>
      <c r="N41" s="15" t="s">
        <v>19</v>
      </c>
      <c r="O41" s="488">
        <f t="shared" si="4"/>
        <v>0</v>
      </c>
      <c r="P41" s="509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24"/>
      <c r="M42" s="24"/>
      <c r="N42" s="15" t="s">
        <v>19</v>
      </c>
      <c r="O42" s="488">
        <f t="shared" si="4"/>
        <v>0</v>
      </c>
      <c r="P42" s="509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06"/>
      <c r="H43" s="37" t="s">
        <v>3</v>
      </c>
      <c r="I43" s="18"/>
      <c r="J43" s="15"/>
      <c r="K43" s="136"/>
      <c r="L43" s="24"/>
      <c r="M43" s="24"/>
      <c r="N43" s="15" t="s">
        <v>19</v>
      </c>
      <c r="O43" s="488">
        <f t="shared" si="4"/>
        <v>0</v>
      </c>
      <c r="P43" s="509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45"/>
      <c r="H44" s="17"/>
      <c r="I44" s="17"/>
      <c r="J44" s="17"/>
      <c r="K44" s="136"/>
      <c r="L44" s="24"/>
      <c r="M44" s="24"/>
      <c r="N44" s="15" t="s">
        <v>19</v>
      </c>
      <c r="O44" s="488">
        <f t="shared" si="4"/>
        <v>0</v>
      </c>
      <c r="P44" s="509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45"/>
      <c r="H45" s="17"/>
      <c r="I45" s="17"/>
      <c r="J45" s="17"/>
      <c r="K45" s="136"/>
      <c r="L45" s="24"/>
      <c r="M45" s="24"/>
      <c r="N45" s="15" t="s">
        <v>19</v>
      </c>
      <c r="O45" s="488">
        <f t="shared" si="4"/>
        <v>0</v>
      </c>
      <c r="P45" s="509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45"/>
      <c r="H46" s="17"/>
      <c r="I46" s="17"/>
      <c r="J46" s="17"/>
      <c r="K46" s="136"/>
      <c r="L46" s="24"/>
      <c r="M46" s="24"/>
      <c r="O46" s="508" t="str">
        <f>O25</f>
        <v>PostDoc</v>
      </c>
      <c r="P46" s="509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492">
        <f>G43+G44+G45+G46</f>
        <v>0</v>
      </c>
      <c r="L47" s="24"/>
      <c r="M47" s="24"/>
      <c r="O47" s="508" t="str">
        <f>O26</f>
        <v>PostDoc</v>
      </c>
      <c r="P47" s="509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145"/>
      <c r="L48" s="24"/>
      <c r="M48" s="24"/>
      <c r="O48" s="508" t="str">
        <f>O27</f>
        <v>PostDoc</v>
      </c>
      <c r="P48" s="509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24"/>
      <c r="M49" s="24"/>
      <c r="O49" s="508" t="str">
        <f>O28</f>
        <v>PostDoc</v>
      </c>
      <c r="P49" s="509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24"/>
      <c r="M50" s="24"/>
      <c r="O50" s="120" t="s">
        <v>6</v>
      </c>
      <c r="P50" s="509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492">
        <f>SUM(K48:K49)</f>
        <v>0</v>
      </c>
      <c r="L51" s="24"/>
      <c r="M51" s="24"/>
      <c r="O51" s="120" t="s">
        <v>6</v>
      </c>
      <c r="P51" s="509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272"/>
      <c r="E52" s="17"/>
      <c r="F52" s="17"/>
      <c r="G52" s="17"/>
      <c r="H52" s="17"/>
      <c r="I52" s="17"/>
      <c r="J52" s="17"/>
      <c r="K52" s="136"/>
      <c r="L52" s="24"/>
      <c r="M52" s="24"/>
      <c r="O52" s="120" t="s">
        <v>244</v>
      </c>
      <c r="P52" s="509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24"/>
      <c r="M53" s="24"/>
      <c r="O53" s="15" t="s">
        <v>243</v>
      </c>
      <c r="P53" s="495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24"/>
      <c r="M54" s="24"/>
      <c r="O54" s="120" t="s">
        <v>240</v>
      </c>
      <c r="P54" s="509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24"/>
      <c r="M55" s="24"/>
      <c r="O55" s="120" t="s">
        <v>16</v>
      </c>
      <c r="P55" s="496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24"/>
      <c r="M56" s="24"/>
      <c r="O56" s="148" t="s">
        <v>11</v>
      </c>
      <c r="P56" s="492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492">
        <f>SUM(K53:K56)</f>
        <v>0</v>
      </c>
      <c r="L57" s="24"/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5"/>
      <c r="F58" s="36"/>
      <c r="G58" s="36"/>
      <c r="H58" s="38"/>
      <c r="I58" s="39"/>
      <c r="J58" s="38"/>
      <c r="K58" s="136"/>
      <c r="L58" s="24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24"/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24"/>
      <c r="M60" s="24"/>
      <c r="P60" s="174" t="str">
        <f>'COST SHARE YR 3'!P60</f>
        <v>Sub #1</v>
      </c>
      <c r="Q60" s="174" t="str">
        <f>'COST SHARE YR 3'!Q60</f>
        <v>Sub #2</v>
      </c>
      <c r="R60" s="174" t="str">
        <f>'COST SHARE YR 3'!R60</f>
        <v>Sub #3</v>
      </c>
      <c r="S60" s="174" t="str">
        <f>'COST SHARE YR 3'!S60</f>
        <v>Sub #4</v>
      </c>
      <c r="T60" s="174" t="str">
        <f>'COST SHARE YR 3'!T60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24"/>
      <c r="M61" s="24"/>
      <c r="N61" s="427">
        <v>61</v>
      </c>
      <c r="O61" s="425" t="s">
        <v>223</v>
      </c>
      <c r="P61" s="131">
        <f>'COST SHARE YR 3'!P61</f>
        <v>0</v>
      </c>
      <c r="Q61" s="131">
        <f>'COST SHARE YR 3'!Q61</f>
        <v>0</v>
      </c>
      <c r="R61" s="131">
        <f>'COST SHARE YR 3'!R61</f>
        <v>0</v>
      </c>
      <c r="S61" s="131">
        <f>'COST SHARE YR 3'!S61</f>
        <v>0</v>
      </c>
      <c r="T61" s="131">
        <f>'COST SHARE YR 3'!T61</f>
        <v>0</v>
      </c>
      <c r="U61" s="245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24"/>
      <c r="M62" s="24"/>
      <c r="N62" s="427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261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24"/>
      <c r="M63" s="24"/>
      <c r="N63" s="427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24"/>
      <c r="M64" s="24"/>
      <c r="N64" s="427">
        <v>64</v>
      </c>
      <c r="O64" s="426" t="s">
        <v>141</v>
      </c>
      <c r="P64" s="170">
        <f>SUM(P62:P63)</f>
        <v>0</v>
      </c>
      <c r="Q64" s="170">
        <f t="shared" ref="Q64:T64" si="5">SUM(Q62:Q63)</f>
        <v>0</v>
      </c>
      <c r="R64" s="170">
        <f t="shared" si="5"/>
        <v>0</v>
      </c>
      <c r="S64" s="170">
        <f t="shared" si="5"/>
        <v>0</v>
      </c>
      <c r="T64" s="170">
        <f t="shared" si="5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121</v>
      </c>
      <c r="D65" s="36"/>
      <c r="E65" s="36"/>
      <c r="F65" s="36"/>
      <c r="G65" s="36"/>
      <c r="H65" s="38"/>
      <c r="I65" s="39"/>
      <c r="J65" s="38"/>
      <c r="K65" s="492">
        <f>K63+K64</f>
        <v>0</v>
      </c>
      <c r="L65" s="24"/>
      <c r="M65" s="24"/>
      <c r="N65" s="427">
        <v>65</v>
      </c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24"/>
      <c r="M66" s="24"/>
      <c r="N66" s="427">
        <v>66</v>
      </c>
      <c r="O66" s="615" t="s">
        <v>217</v>
      </c>
      <c r="P66" s="510">
        <f>IF(AND('COST SHARE YR 1'!P67+'COST SHARE YR 2'!P66+'COST SHARE YR 3'!P66&lt;49999,'COST SHARE YR 1'!P67+'COST SHARE YR 2'!P66+'COST SHARE YR 3'!P66+'COST SHARE YR 4'!P64&lt;49999),P64,50000-'COST SHARE YR 1'!P67-'COST SHARE YR 2'!P66-'COST SHARE YR 3'!P66)</f>
        <v>0</v>
      </c>
      <c r="Q66" s="510">
        <f>IF(AND('COST SHARE YR 1'!Q67+'COST SHARE YR 2'!Q66+'COST SHARE YR 3'!Q66&lt;49999,'COST SHARE YR 1'!Q67+'COST SHARE YR 2'!Q66+'COST SHARE YR 3'!Q66+'COST SHARE YR 4'!Q64&lt;49999),Q64,50000-'COST SHARE YR 1'!Q67-'COST SHARE YR 2'!Q66-'COST SHARE YR 3'!Q66)</f>
        <v>0</v>
      </c>
      <c r="R66" s="510">
        <f>IF(AND('COST SHARE YR 1'!R67+'COST SHARE YR 2'!R66+'COST SHARE YR 3'!R66&lt;49999,'COST SHARE YR 1'!R67+'COST SHARE YR 2'!R66+'COST SHARE YR 3'!R66+'COST SHARE YR 4'!R64&lt;49999),R64,50000-'COST SHARE YR 1'!R67-'COST SHARE YR 2'!R66-'COST SHARE YR 3'!R66)</f>
        <v>0</v>
      </c>
      <c r="S66" s="510">
        <f>IF(AND('COST SHARE YR 1'!S67+'COST SHARE YR 2'!S66+'COST SHARE YR 3'!S66&lt;49999,'COST SHARE YR 1'!S67+'COST SHARE YR 2'!S66+'COST SHARE YR 3'!S66+'COST SHARE YR 4'!S64&lt;49999),S64,50000-'COST SHARE YR 1'!S67-'COST SHARE YR 2'!S66-'COST SHARE YR 3'!S66)</f>
        <v>0</v>
      </c>
      <c r="T66" s="510">
        <f>IF(AND('COST SHARE YR 1'!T67+'COST SHARE YR 2'!T66+'COST SHARE YR 3'!T66&lt;49999,'COST SHARE YR 1'!T67+'COST SHARE YR 2'!T66+'COST SHARE YR 3'!T66+'COST SHARE YR 4'!T64&lt;49999),T64,50000-'COST SHARE YR 1'!T67-'COST SHARE YR 2'!T66-'COST SHARE YR 3'!T66)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497">
        <f>IF(H34&gt;0,Rates!C15*B34,0)+IF(I34&gt;0,Rates!B15*'COST SHARE YR 1'!B34,0)+IF('COST SHARE YR 1'!J34&gt;0,Rates!D15*'COST SHARE YR 1'!B34,0)</f>
        <v>0</v>
      </c>
      <c r="L67" s="24"/>
      <c r="M67" s="24"/>
      <c r="N67" s="427">
        <v>67</v>
      </c>
      <c r="O67" s="425" t="s">
        <v>159</v>
      </c>
      <c r="P67" s="162">
        <f>P64-P66</f>
        <v>0</v>
      </c>
      <c r="Q67" s="162">
        <f t="shared" ref="Q67:T67" si="6">Q64-Q66</f>
        <v>0</v>
      </c>
      <c r="R67" s="162">
        <f t="shared" si="6"/>
        <v>0</v>
      </c>
      <c r="S67" s="162">
        <f t="shared" si="6"/>
        <v>0</v>
      </c>
      <c r="T67" s="162">
        <f t="shared" si="6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492">
        <f>SUM(K59+K60+K61+K62+K63+K64+K66+K67)</f>
        <v>0</v>
      </c>
      <c r="L68" s="24"/>
      <c r="M68" s="24"/>
      <c r="P68" s="245">
        <f>SUM(P66:P67)</f>
        <v>0</v>
      </c>
      <c r="Q68" s="245">
        <f t="shared" ref="Q68:T68" si="7">SUM(Q66:Q67)</f>
        <v>0</v>
      </c>
      <c r="R68" s="245">
        <f t="shared" si="7"/>
        <v>0</v>
      </c>
      <c r="S68" s="245">
        <f t="shared" si="7"/>
        <v>0</v>
      </c>
      <c r="T68" s="245">
        <f t="shared" si="7"/>
        <v>0</v>
      </c>
      <c r="U68" s="245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492">
        <f>SUM(K68+K57+K51+K47+K40)</f>
        <v>0</v>
      </c>
      <c r="L69" s="24"/>
      <c r="M69" s="24"/>
      <c r="S69" s="18"/>
    </row>
    <row r="70" spans="1:21" ht="12" customHeight="1" thickBot="1">
      <c r="A70" s="266" t="s">
        <v>100</v>
      </c>
      <c r="B70" s="267" t="s">
        <v>101</v>
      </c>
      <c r="C70" s="267"/>
      <c r="D70" s="269"/>
      <c r="E70" s="269"/>
      <c r="F70" s="272"/>
      <c r="G70" s="40"/>
      <c r="H70" s="41"/>
      <c r="J70" s="15"/>
      <c r="K70" s="136"/>
      <c r="L70" s="24"/>
      <c r="M70" s="24"/>
    </row>
    <row r="71" spans="1:21" ht="12" customHeight="1" thickBot="1">
      <c r="D71" s="607">
        <f>Rates!B23</f>
        <v>0.49</v>
      </c>
      <c r="E71" s="17"/>
      <c r="F71" s="497">
        <f>IF(M71=1,K69-K47-K67-K64, K69-K47-K57-K67-K64)</f>
        <v>0</v>
      </c>
      <c r="G71" s="25"/>
      <c r="H71" s="42"/>
      <c r="J71" s="15"/>
      <c r="K71" s="492">
        <f>F71*Rates!B23</f>
        <v>0</v>
      </c>
      <c r="L71" s="24"/>
      <c r="M71" s="24"/>
      <c r="P71" s="152"/>
    </row>
    <row r="72" spans="1:21" ht="12" customHeight="1" thickBot="1">
      <c r="B72" s="293" t="s">
        <v>102</v>
      </c>
      <c r="C72" s="294"/>
      <c r="D72" s="295"/>
      <c r="E72" s="17"/>
      <c r="F72" s="26"/>
      <c r="G72" s="151"/>
      <c r="H72" s="24"/>
      <c r="J72" s="15"/>
      <c r="K72" s="492">
        <f>K71</f>
        <v>0</v>
      </c>
      <c r="L72" s="24"/>
    </row>
    <row r="73" spans="1:21" ht="12" customHeight="1" thickBot="1">
      <c r="A73" s="266" t="s">
        <v>103</v>
      </c>
      <c r="B73" s="267" t="s">
        <v>104</v>
      </c>
      <c r="C73" s="267"/>
      <c r="D73" s="269"/>
      <c r="E73" s="269"/>
      <c r="F73" s="272"/>
      <c r="G73" s="116"/>
      <c r="H73" s="21"/>
      <c r="I73" s="39"/>
      <c r="J73" s="38"/>
      <c r="K73" s="492">
        <f>K72+K69</f>
        <v>0</v>
      </c>
      <c r="L73" s="24"/>
      <c r="M73" s="24"/>
      <c r="O73" s="684"/>
      <c r="P73" s="684"/>
    </row>
    <row r="74" spans="1:21" ht="12" customHeight="1" thickBot="1">
      <c r="A74" s="290" t="s">
        <v>105</v>
      </c>
      <c r="B74" s="290" t="s">
        <v>106</v>
      </c>
      <c r="C74" s="290"/>
      <c r="D74" s="291"/>
      <c r="E74" s="291"/>
      <c r="F74" s="288"/>
      <c r="G74" s="287"/>
      <c r="H74" s="286"/>
      <c r="I74" s="140"/>
      <c r="J74" s="21"/>
      <c r="K74" s="136"/>
      <c r="L74" s="24"/>
      <c r="M74" s="24"/>
      <c r="O74" s="172"/>
    </row>
    <row r="75" spans="1:21" ht="12" customHeight="1" thickBot="1">
      <c r="A75" s="266" t="s">
        <v>107</v>
      </c>
      <c r="B75" s="267" t="s">
        <v>278</v>
      </c>
      <c r="C75" s="267"/>
      <c r="D75" s="272"/>
      <c r="E75" s="561"/>
      <c r="F75" s="289"/>
      <c r="G75" s="284"/>
      <c r="H75" s="285"/>
      <c r="I75" s="283"/>
      <c r="J75" s="142"/>
      <c r="K75" s="492">
        <f>K73-K74</f>
        <v>0</v>
      </c>
      <c r="L75" s="24"/>
      <c r="M75" s="24"/>
      <c r="O75" s="172"/>
      <c r="P75" s="511"/>
    </row>
    <row r="76" spans="1:21" ht="12" customHeight="1">
      <c r="A76" s="15"/>
      <c r="K76" s="15"/>
      <c r="O76" s="172"/>
      <c r="P76" s="511"/>
    </row>
    <row r="77" spans="1:21" ht="12" customHeight="1">
      <c r="A77" s="15"/>
      <c r="K77" s="15"/>
      <c r="O77" s="37"/>
      <c r="P77" s="177"/>
    </row>
    <row r="78" spans="1:21" ht="12" customHeight="1">
      <c r="A78" s="15"/>
      <c r="G78" s="676"/>
      <c r="H78" s="687"/>
      <c r="I78" s="687"/>
      <c r="J78" s="687"/>
      <c r="K78" s="177"/>
      <c r="O78" s="172"/>
      <c r="P78" s="511"/>
    </row>
  </sheetData>
  <sheetProtection algorithmName="SHA-512" hashValue="xxfdvIoNcB8c+uelT8fSYiR6JkaIoISzRyrLj9Nw+sx9jcwUndP3rX4QDUhBUVLe4W2GZOjMix0rHetSBFAx/A==" saltValue="ObZ4dWuINla1rUIX8tDLUQ==" spinCount="100000" sheet="1" objects="1" scenarios="1"/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T60 P61:T61 O46:O49 D71 D11 K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80"/>
  <sheetViews>
    <sheetView showGridLines="0" showZeros="0" zoomScaleNormal="100" workbookViewId="0">
      <selection activeCell="K8" sqref="K8"/>
    </sheetView>
  </sheetViews>
  <sheetFormatPr defaultColWidth="10.7265625" defaultRowHeight="12" customHeight="1"/>
  <cols>
    <col min="1" max="1" width="3.26953125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3" bestFit="1" customWidth="1"/>
    <col min="12" max="12" width="10.453125" style="15" bestFit="1" customWidth="1"/>
    <col min="13" max="13" width="3.7265625" style="15" customWidth="1"/>
    <col min="14" max="14" width="4.453125" style="15" customWidth="1"/>
    <col min="15" max="15" width="25.453125" style="120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96"/>
      <c r="Q1" s="697"/>
    </row>
    <row r="2" spans="1:18" ht="12" customHeight="1">
      <c r="A2" s="657"/>
      <c r="B2" s="657"/>
      <c r="C2" s="657"/>
      <c r="D2" s="657"/>
      <c r="E2" s="657"/>
      <c r="G2" s="114"/>
      <c r="K2" s="15"/>
      <c r="O2" s="698"/>
      <c r="P2" s="699"/>
      <c r="Q2" s="700"/>
    </row>
    <row r="3" spans="1:18" ht="10.5">
      <c r="A3" s="657"/>
      <c r="B3" s="657"/>
      <c r="C3" s="657"/>
      <c r="D3" s="657"/>
      <c r="E3" s="657"/>
      <c r="G3" s="114" t="s">
        <v>148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62" t="s">
        <v>219</v>
      </c>
      <c r="P4" s="663"/>
      <c r="Q4" s="664"/>
    </row>
    <row r="5" spans="1:18" ht="12" customHeight="1">
      <c r="K5" s="15"/>
      <c r="L5" s="153"/>
      <c r="O5" s="665" t="s">
        <v>279</v>
      </c>
      <c r="P5" s="666"/>
      <c r="Q5" s="667"/>
    </row>
    <row r="6" spans="1:18" ht="12" customHeight="1" thickBot="1">
      <c r="G6" s="114" t="s">
        <v>47</v>
      </c>
      <c r="K6" s="15"/>
      <c r="L6" s="153"/>
      <c r="O6" s="668" t="s">
        <v>224</v>
      </c>
      <c r="P6" s="669"/>
      <c r="Q6" s="670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119" t="s">
        <v>41</v>
      </c>
      <c r="L7" s="427"/>
      <c r="M7" s="114"/>
      <c r="O7" s="647" t="s">
        <v>220</v>
      </c>
      <c r="P7" s="648"/>
      <c r="Q7" s="649"/>
    </row>
    <row r="8" spans="1:18" ht="12" customHeight="1" thickBo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71"/>
      <c r="M8" s="41"/>
      <c r="O8" s="673" t="s">
        <v>221</v>
      </c>
      <c r="P8" s="674"/>
      <c r="Q8" s="675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123" t="s">
        <v>52</v>
      </c>
      <c r="L9" s="247"/>
      <c r="M9" s="26"/>
      <c r="O9" s="206"/>
      <c r="P9" s="207"/>
      <c r="Q9" s="207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33"/>
      <c r="L10" s="150"/>
      <c r="O10" s="701" t="s">
        <v>144</v>
      </c>
      <c r="P10" s="702"/>
      <c r="Q10" s="190">
        <f>K78</f>
        <v>0</v>
      </c>
    </row>
    <row r="11" spans="1:18" ht="12" customHeight="1" thickBot="1">
      <c r="D11" s="308">
        <f>'YR 1'!D11</f>
        <v>0</v>
      </c>
      <c r="E11" s="17"/>
      <c r="F11" s="17"/>
      <c r="G11" s="17"/>
      <c r="H11" s="13"/>
      <c r="I11" s="13"/>
      <c r="J11" s="32" t="s">
        <v>40</v>
      </c>
      <c r="K11" s="133"/>
      <c r="L11" s="15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72"/>
      <c r="M12" s="41"/>
      <c r="O12" s="206"/>
      <c r="P12" s="695"/>
      <c r="Q12" s="695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55</v>
      </c>
      <c r="L13" s="130" t="s">
        <v>275</v>
      </c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131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60">
        <f>D11</f>
        <v>0</v>
      </c>
      <c r="E15" s="33"/>
      <c r="F15" s="33"/>
      <c r="G15" s="33"/>
      <c r="H15" s="107"/>
      <c r="I15" s="107"/>
      <c r="J15" s="107"/>
      <c r="K15" s="59">
        <f>(IF(R15&gt;11, (P15*H15),0)+IF(R15&lt;12, (P15*(I15+J15)),0))</f>
        <v>0</v>
      </c>
      <c r="L15" s="568">
        <f>'COST SHARE YR 5'!K15</f>
        <v>0</v>
      </c>
      <c r="M15" s="24"/>
      <c r="N15" s="15" t="s">
        <v>18</v>
      </c>
      <c r="O15" s="156">
        <f>D15</f>
        <v>0</v>
      </c>
      <c r="P15" s="70">
        <f>Q15/R15</f>
        <v>0</v>
      </c>
      <c r="Q15" s="106">
        <f>'YR 4'!Q15</f>
        <v>0</v>
      </c>
      <c r="R15" s="296">
        <f>'YR 1'!R15</f>
        <v>9</v>
      </c>
    </row>
    <row r="16" spans="1:18" ht="12" customHeight="1">
      <c r="A16" s="132">
        <v>2</v>
      </c>
      <c r="B16" s="20"/>
      <c r="C16" s="21"/>
      <c r="D16" s="230">
        <f>'YR 1'!D16</f>
        <v>0</v>
      </c>
      <c r="E16" s="33"/>
      <c r="F16" s="33"/>
      <c r="G16" s="33"/>
      <c r="H16" s="107"/>
      <c r="I16" s="107"/>
      <c r="J16" s="107"/>
      <c r="K16" s="59">
        <f t="shared" ref="K16:K24" si="0">(IF(R16&gt;11, (P16*H16),0)+IF(R16&lt;12, (P16*(I16+J16)),0))</f>
        <v>0</v>
      </c>
      <c r="L16" s="568">
        <f>'COST SHARE YR 5'!K16</f>
        <v>0</v>
      </c>
      <c r="M16" s="24"/>
      <c r="N16" s="15" t="s">
        <v>19</v>
      </c>
      <c r="O16" s="156">
        <f>D16</f>
        <v>0</v>
      </c>
      <c r="P16" s="70">
        <f>Q16/R16</f>
        <v>0</v>
      </c>
      <c r="Q16" s="106">
        <f>'YR 4'!Q16</f>
        <v>0</v>
      </c>
      <c r="R16" s="296">
        <f>'YR 1'!R16</f>
        <v>9</v>
      </c>
    </row>
    <row r="17" spans="1:18" ht="12" customHeight="1">
      <c r="A17" s="132">
        <v>3</v>
      </c>
      <c r="B17" s="20"/>
      <c r="C17" s="21"/>
      <c r="D17" s="230">
        <f>'YR 1'!D17</f>
        <v>0</v>
      </c>
      <c r="E17" s="33"/>
      <c r="F17" s="33"/>
      <c r="G17" s="33"/>
      <c r="H17" s="107"/>
      <c r="I17" s="107"/>
      <c r="J17" s="107"/>
      <c r="K17" s="59">
        <f t="shared" si="0"/>
        <v>0</v>
      </c>
      <c r="L17" s="568">
        <f>'COST SHARE YR 5'!K17</f>
        <v>0</v>
      </c>
      <c r="M17" s="24"/>
      <c r="N17" s="15" t="s">
        <v>19</v>
      </c>
      <c r="O17" s="156">
        <f t="shared" ref="O17:O24" si="1">D17</f>
        <v>0</v>
      </c>
      <c r="P17" s="70">
        <f t="shared" ref="P17:P24" si="2">Q17/R17</f>
        <v>0</v>
      </c>
      <c r="Q17" s="106">
        <f>'YR 4'!Q17</f>
        <v>0</v>
      </c>
      <c r="R17" s="296">
        <f>'YR 1'!R17</f>
        <v>9</v>
      </c>
    </row>
    <row r="18" spans="1:18" ht="12" customHeight="1">
      <c r="A18" s="132">
        <v>4</v>
      </c>
      <c r="B18" s="20"/>
      <c r="C18" s="21"/>
      <c r="D18" s="230">
        <f>'YR 1'!D18</f>
        <v>0</v>
      </c>
      <c r="E18" s="33"/>
      <c r="F18" s="33"/>
      <c r="G18" s="33"/>
      <c r="H18" s="107"/>
      <c r="I18" s="107"/>
      <c r="J18" s="107"/>
      <c r="K18" s="59">
        <f t="shared" si="0"/>
        <v>0</v>
      </c>
      <c r="L18" s="568">
        <f>'COST SHARE YR 5'!K18</f>
        <v>0</v>
      </c>
      <c r="M18" s="24"/>
      <c r="N18" s="15" t="s">
        <v>19</v>
      </c>
      <c r="O18" s="156">
        <f t="shared" si="1"/>
        <v>0</v>
      </c>
      <c r="P18" s="70">
        <f t="shared" si="2"/>
        <v>0</v>
      </c>
      <c r="Q18" s="106">
        <f>'YR 4'!Q18</f>
        <v>0</v>
      </c>
      <c r="R18" s="296">
        <f>'YR 1'!R18</f>
        <v>9</v>
      </c>
    </row>
    <row r="19" spans="1:18" ht="12" customHeight="1">
      <c r="A19" s="132">
        <v>5</v>
      </c>
      <c r="B19" s="20"/>
      <c r="C19" s="21"/>
      <c r="D19" s="230">
        <f>'YR 1'!D19</f>
        <v>0</v>
      </c>
      <c r="E19" s="33"/>
      <c r="F19" s="33"/>
      <c r="G19" s="33"/>
      <c r="H19" s="107"/>
      <c r="I19" s="107"/>
      <c r="J19" s="107"/>
      <c r="K19" s="59">
        <f t="shared" si="0"/>
        <v>0</v>
      </c>
      <c r="L19" s="568">
        <f>'COST SHARE YR 5'!K19</f>
        <v>0</v>
      </c>
      <c r="M19" s="24"/>
      <c r="N19" s="15" t="s">
        <v>19</v>
      </c>
      <c r="O19" s="156">
        <f t="shared" si="1"/>
        <v>0</v>
      </c>
      <c r="P19" s="70">
        <f t="shared" si="2"/>
        <v>0</v>
      </c>
      <c r="Q19" s="106">
        <f>'YR 4'!Q19</f>
        <v>0</v>
      </c>
      <c r="R19" s="296">
        <f>'YR 1'!R19</f>
        <v>9</v>
      </c>
    </row>
    <row r="20" spans="1:18" ht="12" customHeight="1">
      <c r="A20" s="132">
        <v>6</v>
      </c>
      <c r="B20" s="20"/>
      <c r="C20" s="21"/>
      <c r="D20" s="230">
        <f>'YR 1'!D20</f>
        <v>0</v>
      </c>
      <c r="E20" s="33"/>
      <c r="F20" s="33"/>
      <c r="G20" s="33"/>
      <c r="H20" s="107"/>
      <c r="I20" s="107"/>
      <c r="J20" s="107"/>
      <c r="K20" s="59">
        <f t="shared" si="0"/>
        <v>0</v>
      </c>
      <c r="L20" s="568">
        <f>'COST SHARE YR 5'!K20</f>
        <v>0</v>
      </c>
      <c r="M20" s="24"/>
      <c r="N20" s="15" t="s">
        <v>19</v>
      </c>
      <c r="O20" s="156">
        <f t="shared" si="1"/>
        <v>0</v>
      </c>
      <c r="P20" s="70">
        <f t="shared" si="2"/>
        <v>0</v>
      </c>
      <c r="Q20" s="106">
        <f>'YR 4'!Q20</f>
        <v>0</v>
      </c>
      <c r="R20" s="296">
        <f>'YR 1'!R20</f>
        <v>9</v>
      </c>
    </row>
    <row r="21" spans="1:18" ht="12" customHeight="1">
      <c r="A21" s="132">
        <v>7</v>
      </c>
      <c r="B21" s="20"/>
      <c r="C21" s="21"/>
      <c r="D21" s="230">
        <f>'YR 1'!D21</f>
        <v>0</v>
      </c>
      <c r="E21" s="33"/>
      <c r="F21" s="33"/>
      <c r="G21" s="33"/>
      <c r="H21" s="107"/>
      <c r="I21" s="107"/>
      <c r="J21" s="107"/>
      <c r="K21" s="59">
        <f t="shared" si="0"/>
        <v>0</v>
      </c>
      <c r="L21" s="568">
        <f>'COST SHARE YR 5'!K21</f>
        <v>0</v>
      </c>
      <c r="M21" s="24"/>
      <c r="N21" s="15" t="s">
        <v>19</v>
      </c>
      <c r="O21" s="156">
        <f t="shared" si="1"/>
        <v>0</v>
      </c>
      <c r="P21" s="70">
        <f t="shared" si="2"/>
        <v>0</v>
      </c>
      <c r="Q21" s="106">
        <f>'YR 4'!Q21</f>
        <v>0</v>
      </c>
      <c r="R21" s="296">
        <f>'YR 1'!R21</f>
        <v>9</v>
      </c>
    </row>
    <row r="22" spans="1:18" ht="12" customHeight="1">
      <c r="A22" s="132">
        <v>8</v>
      </c>
      <c r="B22" s="20"/>
      <c r="C22" s="21"/>
      <c r="D22" s="230">
        <f>'YR 1'!D22</f>
        <v>0</v>
      </c>
      <c r="E22" s="33"/>
      <c r="F22" s="33"/>
      <c r="G22" s="33"/>
      <c r="H22" s="107"/>
      <c r="I22" s="107"/>
      <c r="J22" s="107"/>
      <c r="K22" s="59">
        <f t="shared" si="0"/>
        <v>0</v>
      </c>
      <c r="L22" s="568">
        <f>'COST SHARE YR 5'!K22</f>
        <v>0</v>
      </c>
      <c r="M22" s="24"/>
      <c r="N22" s="15" t="s">
        <v>19</v>
      </c>
      <c r="O22" s="156">
        <f t="shared" si="1"/>
        <v>0</v>
      </c>
      <c r="P22" s="70">
        <f t="shared" si="2"/>
        <v>0</v>
      </c>
      <c r="Q22" s="106">
        <f>'YR 4'!Q22</f>
        <v>0</v>
      </c>
      <c r="R22" s="296">
        <f>'YR 1'!R22</f>
        <v>9</v>
      </c>
    </row>
    <row r="23" spans="1:18" ht="12" customHeight="1">
      <c r="A23" s="132">
        <v>9</v>
      </c>
      <c r="B23" s="20"/>
      <c r="C23" s="21"/>
      <c r="D23" s="230">
        <f>'YR 1'!D23</f>
        <v>0</v>
      </c>
      <c r="E23" s="33"/>
      <c r="F23" s="33"/>
      <c r="G23" s="33"/>
      <c r="H23" s="107"/>
      <c r="I23" s="107"/>
      <c r="J23" s="107"/>
      <c r="K23" s="59">
        <f t="shared" si="0"/>
        <v>0</v>
      </c>
      <c r="L23" s="568">
        <f>'COST SHARE YR 5'!K23</f>
        <v>0</v>
      </c>
      <c r="M23" s="24"/>
      <c r="N23" s="15" t="s">
        <v>19</v>
      </c>
      <c r="O23" s="156">
        <f t="shared" si="1"/>
        <v>0</v>
      </c>
      <c r="P23" s="70">
        <f t="shared" si="2"/>
        <v>0</v>
      </c>
      <c r="Q23" s="106">
        <f>'YR 4'!Q23</f>
        <v>0</v>
      </c>
      <c r="R23" s="296">
        <f>'YR 1'!R23</f>
        <v>9</v>
      </c>
    </row>
    <row r="24" spans="1:18" ht="12" customHeight="1">
      <c r="A24" s="132">
        <v>10</v>
      </c>
      <c r="B24" s="20"/>
      <c r="C24" s="21"/>
      <c r="D24" s="230">
        <f>'YR 1'!D24</f>
        <v>0</v>
      </c>
      <c r="E24" s="33"/>
      <c r="F24" s="33"/>
      <c r="G24" s="33"/>
      <c r="H24" s="107"/>
      <c r="I24" s="107"/>
      <c r="J24" s="107"/>
      <c r="K24" s="59">
        <f t="shared" si="0"/>
        <v>0</v>
      </c>
      <c r="L24" s="568">
        <f>'COST SHARE YR 5'!K24</f>
        <v>0</v>
      </c>
      <c r="M24" s="24"/>
      <c r="N24" s="15" t="s">
        <v>19</v>
      </c>
      <c r="O24" s="156">
        <f t="shared" si="1"/>
        <v>0</v>
      </c>
      <c r="P24" s="70">
        <f t="shared" si="2"/>
        <v>0</v>
      </c>
      <c r="Q24" s="106">
        <f>'YR 4'!Q24</f>
        <v>0</v>
      </c>
      <c r="R24" s="296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59">
        <f>H25*P25</f>
        <v>0</v>
      </c>
      <c r="L25" s="568">
        <f>'COST SHARE YR 5'!K25</f>
        <v>0</v>
      </c>
      <c r="M25" s="24"/>
      <c r="O25" s="175" t="s">
        <v>264</v>
      </c>
      <c r="P25" s="70">
        <f t="shared" ref="P25:P32" si="3">Q25/12</f>
        <v>0</v>
      </c>
      <c r="Q25" s="106">
        <f>'YR 4'!Q25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59">
        <f t="shared" ref="K26:K28" si="4">H26*P26</f>
        <v>0</v>
      </c>
      <c r="L26" s="568">
        <f>'COST SHARE YR 5'!K26</f>
        <v>0</v>
      </c>
      <c r="M26" s="24"/>
      <c r="O26" s="175" t="s">
        <v>264</v>
      </c>
      <c r="P26" s="70">
        <f>Q26/12</f>
        <v>0</v>
      </c>
      <c r="Q26" s="106">
        <f>'YR 4'!Q26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59">
        <f t="shared" si="4"/>
        <v>0</v>
      </c>
      <c r="L27" s="568">
        <f>'COST SHARE YR 5'!K27</f>
        <v>0</v>
      </c>
      <c r="M27" s="24"/>
      <c r="O27" s="175" t="s">
        <v>264</v>
      </c>
      <c r="P27" s="70">
        <f>Q27/12</f>
        <v>0</v>
      </c>
      <c r="Q27" s="106">
        <f>'YR 4'!Q27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59">
        <f t="shared" si="4"/>
        <v>0</v>
      </c>
      <c r="L28" s="568">
        <f>'COST SHARE YR 5'!K28</f>
        <v>0</v>
      </c>
      <c r="M28" s="24"/>
      <c r="O28" s="175" t="s">
        <v>264</v>
      </c>
      <c r="P28" s="70">
        <f>Q28/12</f>
        <v>0</v>
      </c>
      <c r="Q28" s="106">
        <f>'YR 4'!Q28</f>
        <v>0</v>
      </c>
      <c r="R28" s="134"/>
    </row>
    <row r="29" spans="1:18" ht="12" customHeight="1" thickBot="1">
      <c r="A29" s="36"/>
      <c r="B29" s="38"/>
      <c r="C29" s="38"/>
      <c r="D29" s="297" t="s">
        <v>232</v>
      </c>
      <c r="E29" s="33"/>
      <c r="F29" s="33"/>
      <c r="G29" s="33"/>
      <c r="H29" s="235">
        <f>SUM(H15:H28)</f>
        <v>0</v>
      </c>
      <c r="I29" s="236">
        <f>SUM(I15:I28)</f>
        <v>0</v>
      </c>
      <c r="J29" s="236">
        <f>SUM(J15:J28)</f>
        <v>0</v>
      </c>
      <c r="K29" s="237">
        <f>SUM(K15:K28)</f>
        <v>0</v>
      </c>
      <c r="L29" s="617">
        <f>'COST SHARE YR 5'!K29</f>
        <v>0</v>
      </c>
      <c r="M29" s="24"/>
      <c r="O29" s="120" t="s">
        <v>6</v>
      </c>
      <c r="P29" s="71">
        <f t="shared" si="3"/>
        <v>0</v>
      </c>
      <c r="Q29" s="106">
        <f>'YR 4'!Q29</f>
        <v>0</v>
      </c>
      <c r="R29" s="134"/>
    </row>
    <row r="30" spans="1:18" ht="12" customHeight="1" thickBot="1">
      <c r="A30" s="180"/>
      <c r="B30" s="17"/>
      <c r="C30" s="40"/>
      <c r="E30" s="33"/>
      <c r="F30" s="33"/>
      <c r="G30" s="33"/>
      <c r="L30" s="474"/>
      <c r="M30" s="24"/>
      <c r="O30" s="120" t="s">
        <v>6</v>
      </c>
      <c r="P30" s="71">
        <f t="shared" si="3"/>
        <v>0</v>
      </c>
      <c r="Q30" s="106">
        <f>'YR 4'!Q30</f>
        <v>0</v>
      </c>
      <c r="R30" s="134"/>
    </row>
    <row r="31" spans="1:18" ht="12" customHeight="1" thickBot="1">
      <c r="A31" s="309" t="s">
        <v>61</v>
      </c>
      <c r="B31" s="310" t="s">
        <v>62</v>
      </c>
      <c r="C31" s="310"/>
      <c r="D31" s="311"/>
      <c r="E31" s="311"/>
      <c r="F31" s="311"/>
      <c r="G31" s="311"/>
      <c r="H31" s="214"/>
      <c r="I31" s="214"/>
      <c r="J31" s="214"/>
      <c r="K31" s="215"/>
      <c r="L31" s="475"/>
      <c r="M31" s="24"/>
      <c r="O31" s="120" t="s">
        <v>236</v>
      </c>
      <c r="P31" s="71">
        <f t="shared" si="3"/>
        <v>0</v>
      </c>
      <c r="Q31" s="106">
        <f>'YR 4'!Q31</f>
        <v>0</v>
      </c>
      <c r="R31" s="134"/>
    </row>
    <row r="32" spans="1:18" ht="12" customHeight="1">
      <c r="A32" s="132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209">
        <f>(P29*H32)*B32</f>
        <v>0</v>
      </c>
      <c r="L32" s="617">
        <f>'COST SHARE YR 5'!K32</f>
        <v>0</v>
      </c>
      <c r="M32" s="24"/>
      <c r="O32" s="120" t="s">
        <v>16</v>
      </c>
      <c r="P32" s="71">
        <f t="shared" si="3"/>
        <v>0</v>
      </c>
      <c r="Q32" s="106">
        <f>'YR 4'!Q32</f>
        <v>0</v>
      </c>
      <c r="R32" s="134"/>
    </row>
    <row r="33" spans="1:16" ht="12" customHeight="1" thickBot="1">
      <c r="A33" s="132">
        <v>2</v>
      </c>
      <c r="B33" s="549"/>
      <c r="C33" s="21"/>
      <c r="D33" s="33" t="s">
        <v>234</v>
      </c>
      <c r="E33" s="33"/>
      <c r="F33" s="118"/>
      <c r="G33" s="118"/>
      <c r="H33" s="107"/>
      <c r="I33" s="197"/>
      <c r="J33" s="197"/>
      <c r="K33" s="65">
        <f>(P30*H33)*B33</f>
        <v>0</v>
      </c>
      <c r="L33" s="617">
        <f>'COST SHARE YR 5'!K33</f>
        <v>0</v>
      </c>
      <c r="M33" s="24"/>
    </row>
    <row r="34" spans="1:16" ht="12" customHeight="1" thickBot="1">
      <c r="A34" s="132">
        <v>3</v>
      </c>
      <c r="B34" s="547"/>
      <c r="C34" s="21"/>
      <c r="D34" s="33" t="s">
        <v>238</v>
      </c>
      <c r="E34" s="33"/>
      <c r="F34" s="74">
        <f>Q31/12</f>
        <v>0</v>
      </c>
      <c r="G34" s="137" t="s">
        <v>10</v>
      </c>
      <c r="H34" s="107"/>
      <c r="I34" s="203"/>
      <c r="J34" s="203"/>
      <c r="K34" s="231">
        <f>B34*F34*H34</f>
        <v>0</v>
      </c>
      <c r="L34" s="617">
        <f>'COST SHARE YR 5'!K34</f>
        <v>0</v>
      </c>
      <c r="M34" s="24"/>
    </row>
    <row r="35" spans="1:16" ht="12" customHeight="1">
      <c r="A35" s="132">
        <v>4</v>
      </c>
      <c r="B35" s="186"/>
      <c r="C35" s="610"/>
      <c r="D35" s="33" t="s">
        <v>237</v>
      </c>
      <c r="E35" s="33"/>
      <c r="F35" s="26"/>
      <c r="G35" s="33"/>
      <c r="H35" s="107"/>
      <c r="I35" s="138" t="s">
        <v>37</v>
      </c>
      <c r="J35" s="138">
        <v>0</v>
      </c>
      <c r="K35" s="231">
        <f>B35*(Rates!B19*Rates!B20)*H35</f>
        <v>0</v>
      </c>
      <c r="L35" s="617">
        <f>'COST SHARE YR 5'!K35</f>
        <v>0</v>
      </c>
      <c r="M35" s="24"/>
      <c r="O35" s="24"/>
      <c r="P35" s="25" t="s">
        <v>65</v>
      </c>
    </row>
    <row r="36" spans="1:16" ht="12" customHeight="1">
      <c r="A36" s="142"/>
      <c r="B36" s="186"/>
      <c r="D36" s="36" t="s">
        <v>254</v>
      </c>
      <c r="E36" s="33"/>
      <c r="F36" s="33"/>
      <c r="G36" s="33"/>
      <c r="H36" s="107"/>
      <c r="I36" s="138" t="s">
        <v>37</v>
      </c>
      <c r="J36" s="138"/>
      <c r="K36" s="231">
        <f>B36*(Rates!B19*Rates!B20)*H36</f>
        <v>0</v>
      </c>
      <c r="L36" s="617">
        <f>'COST SHARE YR 5'!K36</f>
        <v>0</v>
      </c>
      <c r="M36" s="24"/>
      <c r="N36" s="15" t="s">
        <v>18</v>
      </c>
      <c r="O36" s="154">
        <f>D11</f>
        <v>0</v>
      </c>
      <c r="P36" s="231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C37" s="21"/>
      <c r="D37" s="35" t="s">
        <v>239</v>
      </c>
      <c r="E37" s="33"/>
      <c r="F37" s="33"/>
      <c r="G37" s="33"/>
      <c r="H37" s="107"/>
      <c r="I37" s="138" t="s">
        <v>17</v>
      </c>
      <c r="J37" s="21"/>
      <c r="K37" s="231">
        <f>P32*B37*H37</f>
        <v>0</v>
      </c>
      <c r="L37" s="617">
        <f>'COST SHARE YR 5'!K37</f>
        <v>0</v>
      </c>
      <c r="M37" s="24"/>
      <c r="N37" s="15" t="s">
        <v>19</v>
      </c>
      <c r="O37" s="154">
        <f>D16</f>
        <v>0</v>
      </c>
      <c r="P37" s="231">
        <f>IF(R16&gt;11, (H16*Rates!B10+P16*H16*Rates!B4), ((I16*P16)*Rates!B4)+(I16*Rates!B9)+((J16*P16)*Rates!B4))</f>
        <v>0</v>
      </c>
    </row>
    <row r="38" spans="1:16" ht="12" customHeight="1" thickBot="1">
      <c r="A38" s="135"/>
      <c r="B38" s="574" t="s">
        <v>74</v>
      </c>
      <c r="C38" s="578"/>
      <c r="D38" s="571"/>
      <c r="E38" s="571"/>
      <c r="F38" s="572"/>
      <c r="G38" s="33"/>
      <c r="H38" s="22"/>
      <c r="I38" s="140"/>
      <c r="J38" s="21"/>
      <c r="K38" s="231">
        <f>SUM(K29:K37)</f>
        <v>0</v>
      </c>
      <c r="L38" s="617">
        <f>'COST SHARE YR 5'!K38</f>
        <v>0</v>
      </c>
      <c r="M38" s="24"/>
      <c r="N38" s="15" t="s">
        <v>19</v>
      </c>
      <c r="O38" s="154">
        <f t="shared" ref="O38:O45" si="5">D17</f>
        <v>0</v>
      </c>
      <c r="P38" s="231">
        <f>IF(R17&gt;11, (H17*Rates!B10+P17*H17*Rates!B4), ((I17*P17)*Rates!B4)+(I17*Rates!B9)+((J17*P17)*Rates!B4))</f>
        <v>0</v>
      </c>
    </row>
    <row r="39" spans="1:16" ht="12" customHeight="1" thickBot="1">
      <c r="A39" s="262" t="s">
        <v>75</v>
      </c>
      <c r="B39" s="257" t="s">
        <v>76</v>
      </c>
      <c r="C39" s="257"/>
      <c r="D39" s="260"/>
      <c r="E39" s="260"/>
      <c r="F39" s="306"/>
      <c r="G39" s="141"/>
      <c r="H39" s="21"/>
      <c r="I39" s="140"/>
      <c r="J39" s="21"/>
      <c r="K39" s="65">
        <f>P56</f>
        <v>0</v>
      </c>
      <c r="L39" s="622">
        <f>'COST SHARE YR 5'!K39</f>
        <v>0</v>
      </c>
      <c r="M39" s="24"/>
      <c r="N39" s="15" t="s">
        <v>19</v>
      </c>
      <c r="O39" s="154">
        <f t="shared" si="5"/>
        <v>0</v>
      </c>
      <c r="P39" s="231">
        <f>IF(R18&gt;11, (H18*Rates!B10+P18*H18*Rates!B4), ((I18*P18)*Rates!B4)+(I18*Rates!B9)+((J18*P18)*Rates!B4))</f>
        <v>0</v>
      </c>
    </row>
    <row r="40" spans="1:16" ht="12" customHeight="1" thickBot="1">
      <c r="B40" s="278" t="s">
        <v>77</v>
      </c>
      <c r="C40" s="279"/>
      <c r="D40" s="280"/>
      <c r="E40" s="280"/>
      <c r="F40" s="280"/>
      <c r="G40" s="281"/>
      <c r="H40" s="21"/>
      <c r="I40" s="38"/>
      <c r="J40" s="38"/>
      <c r="K40" s="238">
        <f>SUM(K38:K39)</f>
        <v>0</v>
      </c>
      <c r="L40" s="492">
        <f>'COST SHARE YR 5'!K40</f>
        <v>0</v>
      </c>
      <c r="M40" s="24"/>
      <c r="N40" s="15" t="s">
        <v>19</v>
      </c>
      <c r="O40" s="154">
        <f t="shared" si="5"/>
        <v>0</v>
      </c>
      <c r="P40" s="231">
        <f>IF(R19&gt;11, (H19*Rates!B10+P19*H19*Rates!B4), ((I19*P19)*Rates!B4)+(I19*Rates!B9)+((J19*P19)*Rates!B4))</f>
        <v>0</v>
      </c>
    </row>
    <row r="41" spans="1:16" ht="12" customHeight="1" thickBot="1">
      <c r="A41" s="256" t="s">
        <v>78</v>
      </c>
      <c r="B41" s="257" t="s">
        <v>79</v>
      </c>
      <c r="C41" s="257"/>
      <c r="D41" s="260"/>
      <c r="E41" s="260"/>
      <c r="F41" s="260"/>
      <c r="G41" s="260"/>
      <c r="H41" s="301"/>
      <c r="I41" s="18"/>
      <c r="J41" s="15"/>
      <c r="K41" s="136"/>
      <c r="L41" s="136"/>
      <c r="M41" s="24"/>
      <c r="N41" s="15" t="s">
        <v>19</v>
      </c>
      <c r="O41" s="154">
        <f t="shared" si="5"/>
        <v>0</v>
      </c>
      <c r="P41" s="231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136"/>
      <c r="M42" s="24"/>
      <c r="N42" s="15" t="s">
        <v>19</v>
      </c>
      <c r="O42" s="154">
        <f t="shared" si="5"/>
        <v>0</v>
      </c>
      <c r="P42" s="231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33"/>
      <c r="H43" s="37" t="s">
        <v>3</v>
      </c>
      <c r="I43" s="18"/>
      <c r="J43" s="15"/>
      <c r="K43" s="136"/>
      <c r="L43" s="136"/>
      <c r="M43" s="24"/>
      <c r="N43" s="15" t="s">
        <v>19</v>
      </c>
      <c r="O43" s="154">
        <f t="shared" si="5"/>
        <v>0</v>
      </c>
      <c r="P43" s="231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07"/>
      <c r="H44" s="17"/>
      <c r="I44" s="17"/>
      <c r="J44" s="17"/>
      <c r="K44" s="136"/>
      <c r="L44" s="136"/>
      <c r="M44" s="24"/>
      <c r="N44" s="15" t="s">
        <v>19</v>
      </c>
      <c r="O44" s="154">
        <f t="shared" si="5"/>
        <v>0</v>
      </c>
      <c r="P44" s="231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07"/>
      <c r="H45" s="17"/>
      <c r="I45" s="17"/>
      <c r="J45" s="17"/>
      <c r="K45" s="136"/>
      <c r="L45" s="136"/>
      <c r="M45" s="24"/>
      <c r="N45" s="15" t="s">
        <v>19</v>
      </c>
      <c r="O45" s="154">
        <f t="shared" si="5"/>
        <v>0</v>
      </c>
      <c r="P45" s="231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07"/>
      <c r="H46" s="17"/>
      <c r="I46" s="17"/>
      <c r="J46" s="17"/>
      <c r="K46" s="136"/>
      <c r="L46" s="477"/>
      <c r="M46" s="24"/>
      <c r="O46" s="154" t="str">
        <f>O25</f>
        <v>PostDoc</v>
      </c>
      <c r="P46" s="231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66">
        <f>G43+G44+G45+G46</f>
        <v>0</v>
      </c>
      <c r="L47" s="624">
        <f>'COST SHARE YR 5'!K47</f>
        <v>0</v>
      </c>
      <c r="M47" s="24"/>
      <c r="O47" s="154" t="str">
        <f>O26</f>
        <v>PostDoc</v>
      </c>
      <c r="P47" s="231">
        <f>(P26*H26)*Rates!B4+(H26*Rates!B10)</f>
        <v>0</v>
      </c>
    </row>
    <row r="48" spans="1:16" ht="12" customHeight="1" thickBot="1">
      <c r="A48" s="256" t="s">
        <v>81</v>
      </c>
      <c r="B48" s="257" t="s">
        <v>82</v>
      </c>
      <c r="C48" s="257"/>
      <c r="D48" s="259"/>
      <c r="E48" s="36"/>
      <c r="F48" s="36" t="s">
        <v>83</v>
      </c>
      <c r="G48" s="143"/>
      <c r="H48" s="143"/>
      <c r="I48" s="10"/>
      <c r="J48" s="38"/>
      <c r="K48" s="107"/>
      <c r="L48" s="617">
        <f>'COST SHARE YR 5'!K48</f>
        <v>0</v>
      </c>
      <c r="M48" s="24"/>
      <c r="O48" s="154" t="str">
        <f>O27</f>
        <v>PostDoc</v>
      </c>
      <c r="P48" s="231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07"/>
      <c r="L49" s="617">
        <f>'COST SHARE YR 5'!K49</f>
        <v>0</v>
      </c>
      <c r="M49" s="24"/>
      <c r="O49" s="154" t="str">
        <f>O28</f>
        <v>PostDoc</v>
      </c>
      <c r="P49" s="231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478"/>
      <c r="M50" s="24"/>
      <c r="O50" s="120" t="s">
        <v>6</v>
      </c>
      <c r="P50" s="231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66">
        <f>SUM(K48:K49)</f>
        <v>0</v>
      </c>
      <c r="L51" s="624">
        <f>'COST SHARE YR 5'!K51</f>
        <v>0</v>
      </c>
      <c r="M51" s="24"/>
      <c r="O51" s="120" t="s">
        <v>6</v>
      </c>
      <c r="P51" s="231">
        <f>(K33*Rates!B4)+(H33*Rates!B10)*B33</f>
        <v>0</v>
      </c>
    </row>
    <row r="52" spans="1:21" ht="12" customHeight="1" thickBot="1">
      <c r="A52" s="256" t="s">
        <v>86</v>
      </c>
      <c r="B52" s="257" t="s">
        <v>87</v>
      </c>
      <c r="C52" s="257"/>
      <c r="D52" s="261"/>
      <c r="E52" s="17"/>
      <c r="F52" s="17"/>
      <c r="G52" s="17"/>
      <c r="H52" s="17"/>
      <c r="I52" s="17"/>
      <c r="J52" s="17"/>
      <c r="K52" s="136"/>
      <c r="L52" s="479"/>
      <c r="M52" s="24"/>
      <c r="O52" s="120" t="s">
        <v>244</v>
      </c>
      <c r="P52" s="231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568">
        <f>'COST SHARE YR 5'!K53</f>
        <v>0</v>
      </c>
      <c r="M53" s="24"/>
      <c r="O53" s="15" t="s">
        <v>243</v>
      </c>
      <c r="P53" s="231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568">
        <f>'COST SHARE YR 5'!K54</f>
        <v>0</v>
      </c>
      <c r="M54" s="24"/>
      <c r="O54" s="219" t="s">
        <v>240</v>
      </c>
      <c r="P54" s="205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568">
        <f>'COST SHARE YR 5'!K55</f>
        <v>0</v>
      </c>
      <c r="M55" s="24"/>
      <c r="O55" s="120" t="s">
        <v>16</v>
      </c>
      <c r="P55" s="65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616">
        <f>'COST SHARE YR 5'!K56</f>
        <v>0</v>
      </c>
      <c r="M56" s="24"/>
      <c r="O56" s="148" t="s">
        <v>11</v>
      </c>
      <c r="P56" s="238">
        <f>SUM(P36:P55)</f>
        <v>0</v>
      </c>
    </row>
    <row r="57" spans="1:21" ht="12" customHeight="1" thickBot="1">
      <c r="A57" s="115"/>
      <c r="B57" s="20" t="s">
        <v>265</v>
      </c>
      <c r="C57" s="21"/>
      <c r="D57" s="33"/>
      <c r="E57" s="23"/>
      <c r="F57" s="36"/>
      <c r="G57" s="36" t="s">
        <v>92</v>
      </c>
      <c r="H57" s="38"/>
      <c r="I57" s="39"/>
      <c r="J57" s="38"/>
      <c r="K57" s="552">
        <f>SUM(K53:K56)</f>
        <v>0</v>
      </c>
      <c r="L57" s="492">
        <f>'COST SHARE YR 5'!K57</f>
        <v>0</v>
      </c>
      <c r="M57" s="24"/>
    </row>
    <row r="58" spans="1:21" ht="12" customHeight="1" thickBot="1">
      <c r="A58" s="256" t="s">
        <v>93</v>
      </c>
      <c r="B58" s="257" t="s">
        <v>94</v>
      </c>
      <c r="C58" s="257"/>
      <c r="D58" s="259"/>
      <c r="E58" s="36"/>
      <c r="F58" s="36"/>
      <c r="G58" s="36"/>
      <c r="H58" s="38"/>
      <c r="I58" s="39"/>
      <c r="J58" s="38"/>
      <c r="K58" s="136"/>
      <c r="L58" s="479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568">
        <f>'COST SHARE YR 5'!K59</f>
        <v>0</v>
      </c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568">
        <f>'COST SHARE YR 5'!K60</f>
        <v>0</v>
      </c>
      <c r="M60" s="24"/>
      <c r="P60" s="174" t="str">
        <f>'YR 4'!P61</f>
        <v>Sub #1</v>
      </c>
      <c r="Q60" s="174" t="str">
        <f>'YR 4'!Q61</f>
        <v>Sub #2</v>
      </c>
      <c r="R60" s="174" t="str">
        <f>'YR 4'!R61</f>
        <v>Sub #3</v>
      </c>
      <c r="S60" s="174" t="str">
        <f>'YR 4'!S61</f>
        <v>Sub #4</v>
      </c>
      <c r="T60" s="174" t="str">
        <f>'YR 4'!T61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568">
        <f>'COST SHARE YR 5'!K61</f>
        <v>0</v>
      </c>
      <c r="M61" s="24"/>
      <c r="N61" s="131">
        <v>61</v>
      </c>
      <c r="O61" s="428" t="s">
        <v>223</v>
      </c>
      <c r="P61" s="131">
        <f>'YR 4'!P62</f>
        <v>0</v>
      </c>
      <c r="Q61" s="150">
        <f>'YR 4'!Q62</f>
        <v>0</v>
      </c>
      <c r="R61" s="150">
        <f>'YR 4'!R62</f>
        <v>0</v>
      </c>
      <c r="S61" s="150">
        <f>'YR 4'!S62</f>
        <v>0</v>
      </c>
      <c r="T61" s="142">
        <f>'YR 4'!T62</f>
        <v>0</v>
      </c>
      <c r="U61" s="164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568">
        <f>'COST SHARE YR 5'!K62</f>
        <v>0</v>
      </c>
      <c r="M62" s="24"/>
      <c r="N62" s="131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260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568">
        <f>'COST SHARE YR 5'!K63</f>
        <v>0</v>
      </c>
      <c r="M63" s="24"/>
      <c r="N63" s="131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568">
        <f>'COST SHARE YR 5'!K64</f>
        <v>0</v>
      </c>
      <c r="M64" s="24"/>
      <c r="N64" s="131">
        <v>64</v>
      </c>
      <c r="O64" s="426" t="s">
        <v>141</v>
      </c>
      <c r="P64" s="170">
        <f>SUM(P62:P63)</f>
        <v>0</v>
      </c>
      <c r="Q64" s="170">
        <f t="shared" ref="Q64:T64" si="6">SUM(Q62:Q63)</f>
        <v>0</v>
      </c>
      <c r="R64" s="170">
        <f t="shared" si="6"/>
        <v>0</v>
      </c>
      <c r="S64" s="170">
        <f t="shared" si="6"/>
        <v>0</v>
      </c>
      <c r="T64" s="170">
        <f t="shared" si="6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122</v>
      </c>
      <c r="D65" s="36"/>
      <c r="E65" s="36"/>
      <c r="F65" s="36"/>
      <c r="G65" s="36"/>
      <c r="H65" s="38"/>
      <c r="I65" s="39"/>
      <c r="J65" s="38"/>
      <c r="K65" s="66">
        <f>K63+K64</f>
        <v>0</v>
      </c>
      <c r="L65" s="568">
        <f>'COST SHARE YR 5'!K65</f>
        <v>0</v>
      </c>
      <c r="M65" s="24"/>
      <c r="N65" s="131">
        <v>65</v>
      </c>
      <c r="P65" s="163"/>
      <c r="Q65" s="163"/>
      <c r="R65" s="163"/>
      <c r="S65" s="163"/>
      <c r="T65" s="163"/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568">
        <f>'COST SHARE YR 5'!K66</f>
        <v>0</v>
      </c>
      <c r="M66" s="24"/>
      <c r="N66" s="131">
        <v>66</v>
      </c>
      <c r="O66" s="615" t="s">
        <v>217</v>
      </c>
      <c r="P66" s="246">
        <f>IF(AND('YR 1'!P67+'YR 2'!P66+'YR 3'!P67+'YR 4'!P67&lt;49999,'YR 1'!P67+'YR 2'!P66+'YR 3'!P67+'YR 4'!P67+'YR 5'!P64&lt;49999),P64,50000-'YR 1'!P67-'YR 2'!P66-'YR 3'!P67-'YR 4'!P67)</f>
        <v>0</v>
      </c>
      <c r="Q66" s="246">
        <f>IF(AND('YR 1'!Q67+'YR 2'!Q66+'YR 3'!Q67+'YR 4'!Q67&lt;94999,'YR 1'!Q67+'YR 2'!Q66+'YR 3'!Q67+'YR 4'!Q67+'YR 5'!Q64&lt;49999),Q64,50000-'YR 1'!Q67-'YR 2'!Q66-'YR 3'!Q67-'YR 4'!Q67)</f>
        <v>0</v>
      </c>
      <c r="R66" s="246">
        <f>IF(AND('YR 1'!R67+'YR 2'!R66+'YR 3'!R67+'YR 4'!R67&lt;49999,'YR 1'!R67+'YR 2'!R66+'YR 3'!R67+'YR 4'!R67+'YR 5'!R64&lt;49999),R64,50000-'YR 1'!R67-'YR 2'!R66-'YR 3'!R67-'YR 4'!R67)</f>
        <v>0</v>
      </c>
      <c r="S66" s="246">
        <f>IF(AND('YR 1'!S67+'YR 2'!S66+'YR 3'!S67+'YR 4'!S67&lt;49999,'YR 1'!S67+'YR 2'!S66+'YR 3'!S67+'YR 4'!S67+'YR 5'!S64&lt;49999),S64,50000-'YR 1'!S67-'YR 2'!S66-'YR 3'!S67-'YR 4'!S67)</f>
        <v>0</v>
      </c>
      <c r="T66" s="246">
        <f>IF(AND('YR 1'!T67+'YR 2'!T66+'YR 3'!T67+'YR 4'!T67&lt;49999,'YR 1'!T67+'YR 2'!T66+'YR 3'!T67+'YR 4'!T67+'YR 5'!T64&lt;49999),T64,50000-'YR 1'!T67-'YR 2'!T66-'YR 3'!T67-'YR 4'!T67)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75">
        <f>IF(H34&gt;0,Rates!C16*B34,0)+IF(I34&gt;0,Rates!B16*'YR 1'!B34,0)+IF('YR 1'!J34&gt;0,Rates!D16*'YR 1'!B34,0)</f>
        <v>0</v>
      </c>
      <c r="L67" s="568">
        <f>'COST SHARE YR 5'!K67</f>
        <v>0</v>
      </c>
      <c r="M67" s="24"/>
      <c r="N67" s="427">
        <v>67</v>
      </c>
      <c r="O67" s="425" t="s">
        <v>159</v>
      </c>
      <c r="P67" s="162">
        <f>P64-P66</f>
        <v>0</v>
      </c>
      <c r="Q67" s="162">
        <f>Q64-Q66</f>
        <v>0</v>
      </c>
      <c r="R67" s="171">
        <f>R64-R66</f>
        <v>0</v>
      </c>
      <c r="S67" s="171">
        <f t="shared" ref="S67:T67" si="7">S64-S66</f>
        <v>0</v>
      </c>
      <c r="T67" s="171">
        <f t="shared" si="7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66">
        <f>SUM(K59+K60+K61+K62+K63+K64+K66+K67)</f>
        <v>0</v>
      </c>
      <c r="L68" s="616">
        <f>'COST SHARE YR 5'!K68</f>
        <v>0</v>
      </c>
      <c r="M68" s="24"/>
      <c r="P68" s="245">
        <f>SUM(P66:P67)</f>
        <v>0</v>
      </c>
      <c r="Q68" s="245">
        <f t="shared" ref="Q68:T68" si="8">SUM(Q66:Q67)</f>
        <v>0</v>
      </c>
      <c r="R68" s="245">
        <f t="shared" si="8"/>
        <v>0</v>
      </c>
      <c r="S68" s="245">
        <f t="shared" si="8"/>
        <v>0</v>
      </c>
      <c r="T68" s="245">
        <f t="shared" si="8"/>
        <v>0</v>
      </c>
      <c r="U68" s="245">
        <f>SUM(P68:T68)</f>
        <v>0</v>
      </c>
    </row>
    <row r="69" spans="1:21" ht="12" customHeight="1" thickBot="1">
      <c r="A69" s="256" t="s">
        <v>98</v>
      </c>
      <c r="B69" s="257" t="s">
        <v>99</v>
      </c>
      <c r="C69" s="257"/>
      <c r="D69" s="260"/>
      <c r="E69" s="260"/>
      <c r="F69" s="261"/>
      <c r="G69" s="143"/>
      <c r="H69" s="38"/>
      <c r="I69" s="39"/>
      <c r="J69" s="38"/>
      <c r="K69" s="552">
        <f>SUM(K68+K57+K51+K47+K40)</f>
        <v>0</v>
      </c>
      <c r="L69" s="492">
        <f>'COST SHARE YR 5'!K69</f>
        <v>0</v>
      </c>
      <c r="M69" s="24"/>
      <c r="P69" s="163"/>
      <c r="Q69" s="163"/>
      <c r="R69" s="163"/>
      <c r="S69" s="163"/>
      <c r="T69" s="163"/>
      <c r="U69" s="163"/>
    </row>
    <row r="70" spans="1:21" ht="12" customHeight="1" thickBot="1">
      <c r="A70" s="256" t="s">
        <v>100</v>
      </c>
      <c r="B70" s="257" t="s">
        <v>101</v>
      </c>
      <c r="C70" s="257"/>
      <c r="D70" s="260"/>
      <c r="E70" s="260"/>
      <c r="F70" s="261"/>
      <c r="G70" s="40"/>
      <c r="H70" s="41"/>
      <c r="J70" s="15"/>
      <c r="K70" s="161"/>
      <c r="L70" s="479"/>
      <c r="M70" s="24"/>
    </row>
    <row r="71" spans="1:21" ht="12" customHeight="1" thickBot="1">
      <c r="D71" s="43">
        <f>Rates!B26</f>
        <v>0.49</v>
      </c>
      <c r="E71" s="17"/>
      <c r="F71" s="67">
        <f>IF(M71=1,K69-K47-K67-K64, K69-K47-K57-K67-K64)</f>
        <v>0</v>
      </c>
      <c r="G71" s="25"/>
      <c r="H71" s="42"/>
      <c r="J71" s="15"/>
      <c r="K71" s="75">
        <f>F71*Rates!B26</f>
        <v>0</v>
      </c>
      <c r="L71" s="568">
        <f>'COST SHARE YR 5'!K71</f>
        <v>0</v>
      </c>
      <c r="M71" s="24"/>
      <c r="P71" s="152"/>
    </row>
    <row r="72" spans="1:21" ht="12" customHeight="1" thickBot="1">
      <c r="B72" s="37" t="s">
        <v>102</v>
      </c>
      <c r="D72" s="17"/>
      <c r="E72" s="17"/>
      <c r="F72" s="26"/>
      <c r="G72" s="151"/>
      <c r="H72" s="24"/>
      <c r="J72" s="15"/>
      <c r="K72" s="75">
        <f>K71</f>
        <v>0</v>
      </c>
      <c r="L72" s="568">
        <f>'COST SHARE YR 5'!K72</f>
        <v>0</v>
      </c>
    </row>
    <row r="73" spans="1:21" ht="12" customHeight="1" thickBot="1">
      <c r="A73" s="256" t="s">
        <v>103</v>
      </c>
      <c r="B73" s="257" t="s">
        <v>104</v>
      </c>
      <c r="C73" s="257"/>
      <c r="D73" s="260"/>
      <c r="E73" s="260"/>
      <c r="F73" s="261"/>
      <c r="G73" s="116"/>
      <c r="H73" s="21"/>
      <c r="I73" s="39"/>
      <c r="J73" s="38"/>
      <c r="K73" s="66">
        <f>K72+K69</f>
        <v>0</v>
      </c>
      <c r="L73" s="568">
        <f>'COST SHARE YR 5'!K73</f>
        <v>0</v>
      </c>
      <c r="M73" s="24"/>
      <c r="O73" s="206"/>
      <c r="P73" s="207"/>
    </row>
    <row r="74" spans="1:21" ht="12" customHeight="1" thickBot="1">
      <c r="A74" s="553" t="s">
        <v>105</v>
      </c>
      <c r="B74" s="554" t="s">
        <v>106</v>
      </c>
      <c r="C74" s="554"/>
      <c r="D74" s="555"/>
      <c r="E74" s="555"/>
      <c r="F74" s="555"/>
      <c r="G74" s="555"/>
      <c r="H74" s="556"/>
      <c r="I74" s="39"/>
      <c r="J74" s="38"/>
      <c r="K74" s="625">
        <f>L74</f>
        <v>0</v>
      </c>
      <c r="L74" s="568">
        <f>'COST SHARE YR 5'!K75</f>
        <v>0</v>
      </c>
      <c r="M74" s="24"/>
      <c r="O74" s="694" t="s">
        <v>156</v>
      </c>
      <c r="P74" s="694"/>
    </row>
    <row r="75" spans="1:21" ht="12" customHeight="1" thickBot="1">
      <c r="A75" s="256" t="s">
        <v>107</v>
      </c>
      <c r="B75" s="257" t="s">
        <v>108</v>
      </c>
      <c r="C75" s="257"/>
      <c r="D75" s="261"/>
      <c r="E75" s="19"/>
      <c r="F75" s="19"/>
      <c r="G75" s="19"/>
      <c r="H75" s="10"/>
      <c r="I75" s="39"/>
      <c r="J75" s="38"/>
      <c r="K75" s="238">
        <f>K73+K74</f>
        <v>0</v>
      </c>
      <c r="L75" s="24"/>
      <c r="M75" s="24"/>
      <c r="O75" s="225" t="s">
        <v>153</v>
      </c>
      <c r="P75" s="226"/>
    </row>
    <row r="76" spans="1:21" ht="12" customHeight="1">
      <c r="A76" s="15"/>
      <c r="K76" s="15"/>
      <c r="O76" s="225" t="s">
        <v>157</v>
      </c>
      <c r="P76" s="227">
        <f>U63</f>
        <v>0</v>
      </c>
    </row>
    <row r="77" spans="1:21" ht="12" customHeight="1" thickBot="1">
      <c r="A77" s="15"/>
      <c r="K77" s="15"/>
      <c r="O77" s="225" t="s">
        <v>214</v>
      </c>
      <c r="P77" s="227">
        <f>P75+P76</f>
        <v>0</v>
      </c>
    </row>
    <row r="78" spans="1:21" ht="12" customHeight="1" thickBot="1">
      <c r="A78" s="15"/>
      <c r="G78" s="703" t="s">
        <v>144</v>
      </c>
      <c r="H78" s="704"/>
      <c r="I78" s="704"/>
      <c r="J78" s="705"/>
      <c r="K78" s="190">
        <f>SUM(K69-U63)</f>
        <v>0</v>
      </c>
      <c r="O78" s="228" t="s">
        <v>215</v>
      </c>
      <c r="P78" s="229">
        <f>P77-K47-K67-K64-K57</f>
        <v>0</v>
      </c>
    </row>
    <row r="79" spans="1:21" ht="12" customHeight="1">
      <c r="A79" s="15"/>
      <c r="J79" s="147" t="s">
        <v>140</v>
      </c>
      <c r="K79" s="15"/>
      <c r="O79" s="225" t="s">
        <v>154</v>
      </c>
      <c r="P79" s="227">
        <f>P78*0.49</f>
        <v>0</v>
      </c>
    </row>
    <row r="80" spans="1:21" ht="12" customHeight="1">
      <c r="A80" s="15"/>
      <c r="K80" s="15"/>
      <c r="O80" s="225" t="s">
        <v>155</v>
      </c>
      <c r="P80" s="227">
        <f>P75+P79+P76</f>
        <v>0</v>
      </c>
    </row>
  </sheetData>
  <sheetProtection algorithmName="SHA-512" hashValue="55E83QLMNA9mGUOw1uzJkt+mTZNzq0G3YHi0dOctnkAtczA8vUrNXfUdcHuQEq1llcqo9wKkWWWfLgMWT9f85Q==" saltValue="IUc7V41BlDHKvY6aJdo3jQ==" spinCount="100000" sheet="1" objects="1" scenarios="1"/>
  <mergeCells count="12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6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/>
  <headerFooter alignWithMargins="0"/>
  <ignoredErrors>
    <ignoredError sqref="L15:L74 K74 P61:U61 P60:T60 D71 K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6AFD-810F-4C7A-9BF9-3EF8E21DF6B4}">
  <sheetPr>
    <pageSetUpPr fitToPage="1"/>
  </sheetPr>
  <dimension ref="A1:U78"/>
  <sheetViews>
    <sheetView showGridLines="0" showZeros="0" zoomScaleNormal="100" workbookViewId="0">
      <selection activeCell="K8" sqref="K8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3" bestFit="1" customWidth="1"/>
    <col min="12" max="13" width="3.54296875" style="15" customWidth="1"/>
    <col min="14" max="14" width="4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276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78" t="s">
        <v>280</v>
      </c>
      <c r="P4" s="679"/>
      <c r="Q4" s="680"/>
    </row>
    <row r="5" spans="1:18" ht="12" customHeight="1" thickBot="1">
      <c r="K5" s="15"/>
      <c r="O5" s="681" t="s">
        <v>224</v>
      </c>
      <c r="P5" s="682"/>
      <c r="Q5" s="683"/>
    </row>
    <row r="6" spans="1:18" ht="12" customHeight="1" thickBot="1">
      <c r="G6" s="114" t="s">
        <v>47</v>
      </c>
      <c r="K6" s="15"/>
      <c r="O6" s="676"/>
      <c r="P6" s="677"/>
      <c r="Q6" s="677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450" t="s">
        <v>41</v>
      </c>
      <c r="L7" s="114"/>
      <c r="M7" s="114"/>
      <c r="O7" s="684"/>
      <c r="P7" s="684"/>
      <c r="Q7" s="685"/>
    </row>
    <row r="8" spans="1:18" ht="12" customHeigh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1"/>
      <c r="M8" s="41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6"/>
      <c r="M9" s="26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O10" s="676"/>
      <c r="P10" s="687"/>
      <c r="Q10" s="177"/>
    </row>
    <row r="11" spans="1:18" ht="12" customHeight="1" thickBot="1">
      <c r="D11" s="249">
        <f>'YR 5'!D11</f>
        <v>0</v>
      </c>
      <c r="E11" s="17"/>
      <c r="F11" s="17"/>
      <c r="G11" s="17"/>
      <c r="H11" s="13"/>
      <c r="I11" s="13"/>
      <c r="J11" s="32" t="s">
        <v>40</v>
      </c>
      <c r="K11" s="11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1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275</v>
      </c>
      <c r="L13" s="40"/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40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502">
        <f>D11</f>
        <v>0</v>
      </c>
      <c r="E15" s="33"/>
      <c r="F15" s="33"/>
      <c r="G15" s="33"/>
      <c r="H15" s="107"/>
      <c r="I15" s="107"/>
      <c r="J15" s="107"/>
      <c r="K15" s="490">
        <f>(IF(R15&gt;11, (P15*H15),0)+IF(R15&lt;12, (P15*(I15+J15)),0))</f>
        <v>0</v>
      </c>
      <c r="L15" s="24"/>
      <c r="M15" s="24"/>
      <c r="N15" s="15" t="s">
        <v>18</v>
      </c>
      <c r="O15" s="488">
        <f>D15</f>
        <v>0</v>
      </c>
      <c r="P15" s="500">
        <f t="shared" ref="P15:P24" si="0">Q15/R15</f>
        <v>0</v>
      </c>
      <c r="Q15" s="106">
        <f>'YR 5'!Q15</f>
        <v>0</v>
      </c>
      <c r="R15" s="501">
        <f>'YR 1'!R15</f>
        <v>9</v>
      </c>
    </row>
    <row r="16" spans="1:18" ht="12" customHeight="1">
      <c r="A16" s="132">
        <v>2</v>
      </c>
      <c r="B16" s="20"/>
      <c r="C16" s="21"/>
      <c r="D16" s="220">
        <f>'YR 5'!D16</f>
        <v>0</v>
      </c>
      <c r="E16" s="33"/>
      <c r="F16" s="33"/>
      <c r="G16" s="33"/>
      <c r="H16" s="107"/>
      <c r="I16" s="107"/>
      <c r="J16" s="107"/>
      <c r="K16" s="490">
        <f t="shared" ref="K16:K24" si="1">(IF(R16&gt;11, (P16*H16),0)+IF(R16&lt;12, (P16*(I16+J16)),0))</f>
        <v>0</v>
      </c>
      <c r="L16" s="24"/>
      <c r="M16" s="24"/>
      <c r="N16" s="15" t="s">
        <v>19</v>
      </c>
      <c r="O16" s="488">
        <f>D16</f>
        <v>0</v>
      </c>
      <c r="P16" s="500">
        <f t="shared" si="0"/>
        <v>0</v>
      </c>
      <c r="Q16" s="106">
        <f>'YR 5'!Q16</f>
        <v>0</v>
      </c>
      <c r="R16" s="501">
        <f>'YR 1'!R16</f>
        <v>9</v>
      </c>
    </row>
    <row r="17" spans="1:18" ht="12" customHeight="1">
      <c r="A17" s="132">
        <v>3</v>
      </c>
      <c r="B17" s="20"/>
      <c r="C17" s="21"/>
      <c r="D17" s="220">
        <f>'YR 5'!D17</f>
        <v>0</v>
      </c>
      <c r="E17" s="33"/>
      <c r="F17" s="33"/>
      <c r="G17" s="33"/>
      <c r="H17" s="107"/>
      <c r="I17" s="107"/>
      <c r="J17" s="107"/>
      <c r="K17" s="490">
        <f t="shared" si="1"/>
        <v>0</v>
      </c>
      <c r="L17" s="24"/>
      <c r="M17" s="24"/>
      <c r="N17" s="15" t="s">
        <v>19</v>
      </c>
      <c r="O17" s="488">
        <f t="shared" ref="O17:O24" si="2">D17</f>
        <v>0</v>
      </c>
      <c r="P17" s="500">
        <f t="shared" si="0"/>
        <v>0</v>
      </c>
      <c r="Q17" s="106">
        <f>'YR 5'!Q17</f>
        <v>0</v>
      </c>
      <c r="R17" s="501">
        <f>'YR 1'!R17</f>
        <v>9</v>
      </c>
    </row>
    <row r="18" spans="1:18" ht="12" customHeight="1">
      <c r="A18" s="132">
        <v>4</v>
      </c>
      <c r="B18" s="20"/>
      <c r="C18" s="21"/>
      <c r="D18" s="220">
        <f>'YR 5'!D18</f>
        <v>0</v>
      </c>
      <c r="E18" s="33"/>
      <c r="F18" s="33"/>
      <c r="G18" s="33"/>
      <c r="H18" s="107"/>
      <c r="I18" s="107"/>
      <c r="J18" s="107"/>
      <c r="K18" s="490">
        <f t="shared" si="1"/>
        <v>0</v>
      </c>
      <c r="L18" s="24"/>
      <c r="M18" s="24"/>
      <c r="N18" s="15" t="s">
        <v>19</v>
      </c>
      <c r="O18" s="488">
        <f t="shared" si="2"/>
        <v>0</v>
      </c>
      <c r="P18" s="500">
        <f t="shared" si="0"/>
        <v>0</v>
      </c>
      <c r="Q18" s="106">
        <f>'YR 5'!Q18</f>
        <v>0</v>
      </c>
      <c r="R18" s="501">
        <f>'YR 1'!R18</f>
        <v>9</v>
      </c>
    </row>
    <row r="19" spans="1:18" ht="12" customHeight="1">
      <c r="A19" s="132">
        <v>5</v>
      </c>
      <c r="B19" s="20"/>
      <c r="C19" s="21"/>
      <c r="D19" s="220">
        <f>'YR 5'!D19</f>
        <v>0</v>
      </c>
      <c r="E19" s="33"/>
      <c r="F19" s="33"/>
      <c r="G19" s="33"/>
      <c r="H19" s="107"/>
      <c r="I19" s="107"/>
      <c r="J19" s="107"/>
      <c r="K19" s="490">
        <f t="shared" si="1"/>
        <v>0</v>
      </c>
      <c r="L19" s="24"/>
      <c r="M19" s="24"/>
      <c r="N19" s="15" t="s">
        <v>19</v>
      </c>
      <c r="O19" s="488">
        <f t="shared" si="2"/>
        <v>0</v>
      </c>
      <c r="P19" s="500">
        <f t="shared" si="0"/>
        <v>0</v>
      </c>
      <c r="Q19" s="106">
        <f>'YR 5'!Q19</f>
        <v>0</v>
      </c>
      <c r="R19" s="501">
        <f>'YR 1'!R19</f>
        <v>9</v>
      </c>
    </row>
    <row r="20" spans="1:18" ht="12" customHeight="1">
      <c r="A20" s="132">
        <v>6</v>
      </c>
      <c r="B20" s="20"/>
      <c r="C20" s="21"/>
      <c r="D20" s="220">
        <f>'YR 5'!D20</f>
        <v>0</v>
      </c>
      <c r="E20" s="33"/>
      <c r="F20" s="33"/>
      <c r="G20" s="33"/>
      <c r="H20" s="107"/>
      <c r="I20" s="107"/>
      <c r="J20" s="107"/>
      <c r="K20" s="490">
        <f t="shared" si="1"/>
        <v>0</v>
      </c>
      <c r="L20" s="24"/>
      <c r="M20" s="24"/>
      <c r="N20" s="15" t="s">
        <v>19</v>
      </c>
      <c r="O20" s="488">
        <f t="shared" si="2"/>
        <v>0</v>
      </c>
      <c r="P20" s="500">
        <f t="shared" si="0"/>
        <v>0</v>
      </c>
      <c r="Q20" s="106">
        <f>'YR 5'!Q20</f>
        <v>0</v>
      </c>
      <c r="R20" s="501">
        <f>'YR 1'!R20</f>
        <v>9</v>
      </c>
    </row>
    <row r="21" spans="1:18" ht="12" customHeight="1">
      <c r="A21" s="132">
        <v>7</v>
      </c>
      <c r="B21" s="20"/>
      <c r="C21" s="21"/>
      <c r="D21" s="220">
        <f>'YR 5'!D21</f>
        <v>0</v>
      </c>
      <c r="E21" s="33"/>
      <c r="F21" s="33"/>
      <c r="G21" s="33"/>
      <c r="H21" s="107"/>
      <c r="I21" s="107"/>
      <c r="J21" s="107"/>
      <c r="K21" s="490">
        <f t="shared" si="1"/>
        <v>0</v>
      </c>
      <c r="L21" s="24"/>
      <c r="M21" s="24"/>
      <c r="N21" s="15" t="s">
        <v>19</v>
      </c>
      <c r="O21" s="488">
        <f t="shared" si="2"/>
        <v>0</v>
      </c>
      <c r="P21" s="500">
        <f t="shared" si="0"/>
        <v>0</v>
      </c>
      <c r="Q21" s="106">
        <f>'YR 5'!Q21</f>
        <v>0</v>
      </c>
      <c r="R21" s="501">
        <f>'YR 1'!R21</f>
        <v>9</v>
      </c>
    </row>
    <row r="22" spans="1:18" ht="12" customHeight="1">
      <c r="A22" s="132">
        <v>8</v>
      </c>
      <c r="B22" s="20"/>
      <c r="C22" s="21"/>
      <c r="D22" s="220">
        <f>'YR 5'!D22</f>
        <v>0</v>
      </c>
      <c r="E22" s="33"/>
      <c r="F22" s="33"/>
      <c r="G22" s="196"/>
      <c r="H22" s="107"/>
      <c r="I22" s="107"/>
      <c r="J22" s="107"/>
      <c r="K22" s="490">
        <f t="shared" si="1"/>
        <v>0</v>
      </c>
      <c r="L22" s="24"/>
      <c r="M22" s="24"/>
      <c r="N22" s="15" t="s">
        <v>19</v>
      </c>
      <c r="O22" s="488">
        <f t="shared" si="2"/>
        <v>0</v>
      </c>
      <c r="P22" s="500">
        <f t="shared" si="0"/>
        <v>0</v>
      </c>
      <c r="Q22" s="106">
        <f>'YR 5'!Q22</f>
        <v>0</v>
      </c>
      <c r="R22" s="501">
        <f>'YR 1'!R22</f>
        <v>9</v>
      </c>
    </row>
    <row r="23" spans="1:18" ht="12" customHeight="1">
      <c r="A23" s="132">
        <v>9</v>
      </c>
      <c r="B23" s="20"/>
      <c r="C23" s="21"/>
      <c r="D23" s="220">
        <f>'YR 5'!D23</f>
        <v>0</v>
      </c>
      <c r="E23" s="33"/>
      <c r="F23" s="33"/>
      <c r="G23" s="33"/>
      <c r="H23" s="107"/>
      <c r="I23" s="107"/>
      <c r="J23" s="107"/>
      <c r="K23" s="490">
        <f t="shared" si="1"/>
        <v>0</v>
      </c>
      <c r="L23" s="24"/>
      <c r="M23" s="24"/>
      <c r="N23" s="15" t="s">
        <v>19</v>
      </c>
      <c r="O23" s="488">
        <f t="shared" si="2"/>
        <v>0</v>
      </c>
      <c r="P23" s="500">
        <f t="shared" si="0"/>
        <v>0</v>
      </c>
      <c r="Q23" s="106">
        <f>'YR 5'!Q23</f>
        <v>0</v>
      </c>
      <c r="R23" s="501">
        <f>'YR 1'!R23</f>
        <v>9</v>
      </c>
    </row>
    <row r="24" spans="1:18" ht="12" customHeight="1">
      <c r="A24" s="132">
        <v>10</v>
      </c>
      <c r="B24" s="20"/>
      <c r="C24" s="21"/>
      <c r="D24" s="220">
        <f>'YR 5'!D24</f>
        <v>0</v>
      </c>
      <c r="E24" s="33"/>
      <c r="F24" s="33"/>
      <c r="G24" s="33"/>
      <c r="H24" s="107"/>
      <c r="I24" s="107"/>
      <c r="J24" s="107"/>
      <c r="K24" s="490">
        <f t="shared" si="1"/>
        <v>0</v>
      </c>
      <c r="L24" s="24"/>
      <c r="M24" s="24"/>
      <c r="N24" s="15" t="s">
        <v>19</v>
      </c>
      <c r="O24" s="488">
        <f t="shared" si="2"/>
        <v>0</v>
      </c>
      <c r="P24" s="500">
        <f t="shared" si="0"/>
        <v>0</v>
      </c>
      <c r="Q24" s="106">
        <f>'YR 5'!Q24</f>
        <v>0</v>
      </c>
      <c r="R24" s="501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490">
        <f>((H25)*P25)</f>
        <v>0</v>
      </c>
      <c r="L25" s="24"/>
      <c r="M25" s="24"/>
      <c r="O25" s="488" t="s">
        <v>264</v>
      </c>
      <c r="P25" s="500">
        <f t="shared" ref="P25:P32" si="3">Q25/12</f>
        <v>0</v>
      </c>
      <c r="Q25" s="106">
        <f>'YR 5'!Q25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490">
        <f>((H26)*P26)</f>
        <v>0</v>
      </c>
      <c r="L26" s="24"/>
      <c r="M26" s="24"/>
      <c r="O26" s="488" t="s">
        <v>264</v>
      </c>
      <c r="P26" s="500">
        <f>Q26/12</f>
        <v>0</v>
      </c>
      <c r="Q26" s="106">
        <f>'YR 5'!Q26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490">
        <f>((H27)*P27)</f>
        <v>0</v>
      </c>
      <c r="L27" s="24"/>
      <c r="M27" s="24"/>
      <c r="O27" s="488" t="s">
        <v>264</v>
      </c>
      <c r="P27" s="500">
        <f>Q27/12</f>
        <v>0</v>
      </c>
      <c r="Q27" s="106">
        <f>'YR 5'!Q27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491">
        <f>((H28)*P28)</f>
        <v>0</v>
      </c>
      <c r="L28" s="24"/>
      <c r="M28" s="24"/>
      <c r="O28" s="488" t="s">
        <v>264</v>
      </c>
      <c r="P28" s="500">
        <f>Q28/12</f>
        <v>0</v>
      </c>
      <c r="Q28" s="106">
        <f>'YR 5'!Q28</f>
        <v>0</v>
      </c>
      <c r="R28" s="134"/>
    </row>
    <row r="29" spans="1:18" ht="12" customHeight="1" thickBot="1">
      <c r="A29" s="135"/>
      <c r="B29" s="38"/>
      <c r="C29" s="21"/>
      <c r="D29" s="503" t="s">
        <v>232</v>
      </c>
      <c r="E29" s="33"/>
      <c r="F29" s="33"/>
      <c r="G29" s="33"/>
      <c r="H29" s="504">
        <f>SUM(H15:H28)</f>
        <v>0</v>
      </c>
      <c r="I29" s="505">
        <f>SUM(I15:I28)</f>
        <v>0</v>
      </c>
      <c r="J29" s="506">
        <f>SUM(J15:J28)</f>
        <v>0</v>
      </c>
      <c r="K29" s="494">
        <f>SUM(K15:K28)</f>
        <v>0</v>
      </c>
      <c r="L29" s="24"/>
      <c r="M29" s="24"/>
      <c r="O29" s="120" t="s">
        <v>6</v>
      </c>
      <c r="P29" s="489">
        <f t="shared" si="3"/>
        <v>0</v>
      </c>
      <c r="Q29" s="106">
        <f>'YR 5'!Q29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K30" s="498"/>
      <c r="L30" s="24"/>
      <c r="M30" s="24"/>
      <c r="O30" s="120" t="s">
        <v>6</v>
      </c>
      <c r="P30" s="489">
        <f t="shared" si="3"/>
        <v>0</v>
      </c>
      <c r="Q30" s="106">
        <f>'YR 5'!Q30</f>
        <v>0</v>
      </c>
      <c r="R30" s="134"/>
    </row>
    <row r="31" spans="1:18" ht="12" customHeight="1" thickBot="1">
      <c r="A31" s="262" t="s">
        <v>61</v>
      </c>
      <c r="B31" s="303" t="s">
        <v>242</v>
      </c>
      <c r="C31" s="257"/>
      <c r="D31" s="258"/>
      <c r="E31" s="258"/>
      <c r="F31" s="258"/>
      <c r="G31" s="258"/>
      <c r="H31" s="264"/>
      <c r="I31" s="264"/>
      <c r="J31" s="264"/>
      <c r="K31" s="265"/>
      <c r="L31" s="24"/>
      <c r="M31" s="24"/>
      <c r="O31" s="120" t="s">
        <v>236</v>
      </c>
      <c r="P31" s="489">
        <f t="shared" si="3"/>
        <v>0</v>
      </c>
      <c r="Q31" s="106">
        <f>'YR 5'!Q31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495">
        <f>(P29*H32)*B32</f>
        <v>0</v>
      </c>
      <c r="L32" s="24"/>
      <c r="M32" s="24"/>
      <c r="O32" s="120" t="s">
        <v>16</v>
      </c>
      <c r="P32" s="489">
        <f t="shared" si="3"/>
        <v>0</v>
      </c>
      <c r="Q32" s="106">
        <f>'YR 5'!Q32</f>
        <v>0</v>
      </c>
      <c r="R32" s="134"/>
    </row>
    <row r="33" spans="1:16" ht="12" customHeight="1" thickBo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496">
        <f>(P30*H33)*B33</f>
        <v>0</v>
      </c>
      <c r="L33" s="24"/>
      <c r="M33" s="24"/>
    </row>
    <row r="34" spans="1:16" ht="12" customHeight="1" thickBot="1">
      <c r="A34" s="132">
        <v>3</v>
      </c>
      <c r="B34" s="549"/>
      <c r="C34" s="21"/>
      <c r="D34" s="33" t="s">
        <v>238</v>
      </c>
      <c r="E34" s="33"/>
      <c r="F34" s="507">
        <f>Q31/12</f>
        <v>0</v>
      </c>
      <c r="G34" s="137" t="s">
        <v>10</v>
      </c>
      <c r="H34" s="107"/>
      <c r="I34" s="203"/>
      <c r="J34" s="203"/>
      <c r="K34" s="496">
        <f>B34*F34*H34</f>
        <v>0</v>
      </c>
      <c r="L34" s="24"/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26"/>
      <c r="G35" s="33"/>
      <c r="H35" s="107"/>
      <c r="I35" s="138" t="s">
        <v>37</v>
      </c>
      <c r="J35" s="138"/>
      <c r="K35" s="496">
        <f>B35*(Rates!B19*Rates!B20)*H35</f>
        <v>0</v>
      </c>
      <c r="L35" s="24"/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33"/>
      <c r="G36" s="33"/>
      <c r="H36" s="107"/>
      <c r="I36" s="138" t="s">
        <v>37</v>
      </c>
      <c r="J36" s="138"/>
      <c r="K36" s="496">
        <f>B36*(Rates!B19*Rates!B20)*H36</f>
        <v>0</v>
      </c>
      <c r="L36" s="24"/>
      <c r="M36" s="24"/>
      <c r="N36" s="15" t="s">
        <v>18</v>
      </c>
      <c r="O36" s="488">
        <f>D11</f>
        <v>0</v>
      </c>
      <c r="P36" s="509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33"/>
      <c r="G37" s="33"/>
      <c r="H37" s="107"/>
      <c r="I37" s="138" t="s">
        <v>17</v>
      </c>
      <c r="J37" s="21"/>
      <c r="K37" s="490">
        <f>P32*B37*H37</f>
        <v>0</v>
      </c>
      <c r="L37" s="24"/>
      <c r="M37" s="24"/>
      <c r="N37" s="15" t="s">
        <v>19</v>
      </c>
      <c r="O37" s="488">
        <f>D16</f>
        <v>0</v>
      </c>
      <c r="P37" s="509">
        <f>IF(R16&gt;11, (H16*Rates!B10+P16*H16*Rates!B4), ((I16*P16)*Rates!B4)+(I16*Rates!B9)+((J16*P16)*Rates!B4))</f>
        <v>0</v>
      </c>
    </row>
    <row r="38" spans="1:16" ht="12" customHeight="1" thickBot="1">
      <c r="A38" s="135"/>
      <c r="C38" s="21"/>
      <c r="D38" s="589" t="s">
        <v>74</v>
      </c>
      <c r="E38" s="587"/>
      <c r="F38" s="588"/>
      <c r="G38" s="33"/>
      <c r="H38" s="22"/>
      <c r="I38" s="140"/>
      <c r="J38" s="21"/>
      <c r="K38" s="499">
        <f>SUM(K29:K37)</f>
        <v>0</v>
      </c>
      <c r="L38" s="24"/>
      <c r="M38" s="24"/>
      <c r="N38" s="15" t="s">
        <v>19</v>
      </c>
      <c r="O38" s="488">
        <f t="shared" ref="O38:O45" si="4">D17</f>
        <v>0</v>
      </c>
      <c r="P38" s="509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499">
        <f>P56</f>
        <v>0</v>
      </c>
      <c r="L39" s="24"/>
      <c r="M39" s="24"/>
      <c r="N39" s="15" t="s">
        <v>19</v>
      </c>
      <c r="O39" s="488">
        <f t="shared" si="4"/>
        <v>0</v>
      </c>
      <c r="P39" s="509">
        <f>IF(R18&gt;11, (H18*Rates!B10+P18*H18*Rates!B4), ((I18*P18)*Rates!B4)+(I18*Rates!B9)+((J18*P18)*Rates!B4))</f>
        <v>0</v>
      </c>
    </row>
    <row r="40" spans="1:16" ht="12" customHeight="1" thickBot="1">
      <c r="A40" s="115"/>
      <c r="B40" s="21"/>
      <c r="C40" s="21"/>
      <c r="D40" s="591" t="s">
        <v>77</v>
      </c>
      <c r="E40" s="593"/>
      <c r="F40" s="593"/>
      <c r="G40" s="594"/>
      <c r="H40" s="21"/>
      <c r="I40" s="38"/>
      <c r="J40" s="38"/>
      <c r="K40" s="499">
        <f>SUM(K38:K39)</f>
        <v>0</v>
      </c>
      <c r="L40" s="24"/>
      <c r="M40" s="24"/>
      <c r="N40" s="15" t="s">
        <v>19</v>
      </c>
      <c r="O40" s="488">
        <f t="shared" si="4"/>
        <v>0</v>
      </c>
      <c r="P40" s="509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270"/>
      <c r="I41" s="18"/>
      <c r="J41" s="15"/>
      <c r="K41" s="136"/>
      <c r="L41" s="24"/>
      <c r="M41" s="24"/>
      <c r="N41" s="15" t="s">
        <v>19</v>
      </c>
      <c r="O41" s="488">
        <f t="shared" si="4"/>
        <v>0</v>
      </c>
      <c r="P41" s="509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24"/>
      <c r="M42" s="24"/>
      <c r="N42" s="15" t="s">
        <v>19</v>
      </c>
      <c r="O42" s="488">
        <f t="shared" si="4"/>
        <v>0</v>
      </c>
      <c r="P42" s="509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06"/>
      <c r="H43" s="37" t="s">
        <v>3</v>
      </c>
      <c r="I43" s="18"/>
      <c r="J43" s="15"/>
      <c r="K43" s="136"/>
      <c r="L43" s="24"/>
      <c r="M43" s="24"/>
      <c r="N43" s="15" t="s">
        <v>19</v>
      </c>
      <c r="O43" s="488">
        <f t="shared" si="4"/>
        <v>0</v>
      </c>
      <c r="P43" s="509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45"/>
      <c r="H44" s="17"/>
      <c r="I44" s="17"/>
      <c r="J44" s="17"/>
      <c r="K44" s="136"/>
      <c r="L44" s="24"/>
      <c r="M44" s="24"/>
      <c r="N44" s="15" t="s">
        <v>19</v>
      </c>
      <c r="O44" s="488">
        <f t="shared" si="4"/>
        <v>0</v>
      </c>
      <c r="P44" s="509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45"/>
      <c r="H45" s="17"/>
      <c r="I45" s="17"/>
      <c r="J45" s="17"/>
      <c r="K45" s="136"/>
      <c r="L45" s="24"/>
      <c r="M45" s="24"/>
      <c r="N45" s="15" t="s">
        <v>19</v>
      </c>
      <c r="O45" s="488">
        <f t="shared" si="4"/>
        <v>0</v>
      </c>
      <c r="P45" s="509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45"/>
      <c r="H46" s="17"/>
      <c r="I46" s="17"/>
      <c r="J46" s="17"/>
      <c r="K46" s="136"/>
      <c r="L46" s="24"/>
      <c r="M46" s="24"/>
      <c r="O46" s="508" t="str">
        <f>O25</f>
        <v>PostDoc</v>
      </c>
      <c r="P46" s="509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492">
        <f>G43+G44+G45+G46</f>
        <v>0</v>
      </c>
      <c r="L47" s="24"/>
      <c r="M47" s="24"/>
      <c r="O47" s="508" t="str">
        <f>O26</f>
        <v>PostDoc</v>
      </c>
      <c r="P47" s="509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145"/>
      <c r="L48" s="24"/>
      <c r="M48" s="24"/>
      <c r="O48" s="508" t="str">
        <f>O27</f>
        <v>PostDoc</v>
      </c>
      <c r="P48" s="509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24"/>
      <c r="M49" s="24"/>
      <c r="O49" s="508" t="str">
        <f>O28</f>
        <v>PostDoc</v>
      </c>
      <c r="P49" s="509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24"/>
      <c r="M50" s="24"/>
      <c r="O50" s="120" t="s">
        <v>6</v>
      </c>
      <c r="P50" s="509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492">
        <f>SUM(K48:K49)</f>
        <v>0</v>
      </c>
      <c r="L51" s="24"/>
      <c r="M51" s="24"/>
      <c r="O51" s="120" t="s">
        <v>6</v>
      </c>
      <c r="P51" s="509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272"/>
      <c r="E52" s="17"/>
      <c r="F52" s="17"/>
      <c r="G52" s="17"/>
      <c r="H52" s="17"/>
      <c r="I52" s="17"/>
      <c r="J52" s="17"/>
      <c r="K52" s="136"/>
      <c r="L52" s="24"/>
      <c r="M52" s="24"/>
      <c r="O52" s="120" t="s">
        <v>244</v>
      </c>
      <c r="P52" s="509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24"/>
      <c r="M53" s="24"/>
      <c r="O53" s="15" t="s">
        <v>243</v>
      </c>
      <c r="P53" s="495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24"/>
      <c r="M54" s="24"/>
      <c r="O54" s="120" t="s">
        <v>240</v>
      </c>
      <c r="P54" s="509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24"/>
      <c r="M55" s="24"/>
      <c r="O55" s="120" t="s">
        <v>16</v>
      </c>
      <c r="P55" s="496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24"/>
      <c r="M56" s="24"/>
      <c r="O56" s="148" t="s">
        <v>11</v>
      </c>
      <c r="P56" s="492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492">
        <f>SUM(K53:K56)</f>
        <v>0</v>
      </c>
      <c r="L57" s="24"/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5"/>
      <c r="F58" s="36"/>
      <c r="G58" s="36"/>
      <c r="H58" s="38"/>
      <c r="I58" s="39"/>
      <c r="J58" s="38"/>
      <c r="K58" s="136"/>
      <c r="L58" s="24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24"/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24"/>
      <c r="M60" s="24"/>
      <c r="P60" s="174" t="str">
        <f>'COST SHARE YR 4'!P60</f>
        <v>Sub #1</v>
      </c>
      <c r="Q60" s="174" t="str">
        <f>'COST SHARE YR 4'!Q60</f>
        <v>Sub #2</v>
      </c>
      <c r="R60" s="174" t="str">
        <f>'COST SHARE YR 4'!R60</f>
        <v>Sub #3</v>
      </c>
      <c r="S60" s="174" t="str">
        <f>'COST SHARE YR 4'!S60</f>
        <v>Sub #4</v>
      </c>
      <c r="T60" s="174" t="str">
        <f>'COST SHARE YR 4'!T60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24"/>
      <c r="M61" s="24"/>
      <c r="N61" s="427">
        <v>61</v>
      </c>
      <c r="O61" s="425" t="s">
        <v>223</v>
      </c>
      <c r="P61" s="131">
        <f>'COST SHARE YR 4'!P61</f>
        <v>0</v>
      </c>
      <c r="Q61" s="131">
        <f>'COST SHARE YR 4'!Q61</f>
        <v>0</v>
      </c>
      <c r="R61" s="131">
        <f>'COST SHARE YR 4'!R61</f>
        <v>0</v>
      </c>
      <c r="S61" s="131">
        <f>'COST SHARE YR 4'!S61</f>
        <v>0</v>
      </c>
      <c r="T61" s="131">
        <f>'COST SHARE YR 4'!T61</f>
        <v>0</v>
      </c>
      <c r="U61" s="245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24"/>
      <c r="M62" s="24"/>
      <c r="N62" s="427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261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24"/>
      <c r="M63" s="24"/>
      <c r="N63" s="427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24"/>
      <c r="M64" s="24"/>
      <c r="N64" s="427">
        <v>64</v>
      </c>
      <c r="O64" s="426" t="s">
        <v>141</v>
      </c>
      <c r="P64" s="170">
        <f>SUM(P62:P63)</f>
        <v>0</v>
      </c>
      <c r="Q64" s="170">
        <f t="shared" ref="Q64:T64" si="5">SUM(Q62:Q63)</f>
        <v>0</v>
      </c>
      <c r="R64" s="170">
        <f t="shared" si="5"/>
        <v>0</v>
      </c>
      <c r="S64" s="170">
        <f t="shared" si="5"/>
        <v>0</v>
      </c>
      <c r="T64" s="170">
        <f t="shared" si="5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121</v>
      </c>
      <c r="D65" s="36"/>
      <c r="E65" s="36"/>
      <c r="F65" s="36"/>
      <c r="G65" s="36"/>
      <c r="H65" s="38"/>
      <c r="I65" s="39"/>
      <c r="J65" s="38"/>
      <c r="K65" s="492">
        <f>K63+K64</f>
        <v>0</v>
      </c>
      <c r="L65" s="24"/>
      <c r="M65" s="24"/>
      <c r="N65" s="427">
        <v>65</v>
      </c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24"/>
      <c r="M66" s="24"/>
      <c r="N66" s="427">
        <v>66</v>
      </c>
      <c r="O66" s="615" t="s">
        <v>217</v>
      </c>
      <c r="P66" s="510">
        <f>IF(AND('COST SHARE YR 1'!P67+'COST SHARE YR 2'!P66+'COST SHARE YR 3'!P66+'COST SHARE YR 4'!P66&lt;49999,'COST SHARE YR 1'!P67+'COST SHARE YR 2'!P66+'COST SHARE YR 3'!P66+'COST SHARE YR 4'!P66+'COST SHARE YR 5'!P64&lt;49999),P64,50000-'COST SHARE YR 1'!P67-'COST SHARE YR 2'!P66-'COST SHARE YR 3'!P66-'COST SHARE YR 4'!P66)</f>
        <v>0</v>
      </c>
      <c r="Q66" s="510">
        <f>IF(AND('COST SHARE YR 1'!Q67+'COST SHARE YR 2'!Q66+'COST SHARE YR 3'!Q66+'COST SHARE YR 4'!Q66&lt;49999,'COST SHARE YR 1'!Q67+'COST SHARE YR 2'!Q66+'COST SHARE YR 3'!Q66+'COST SHARE YR 4'!Q66+'COST SHARE YR 5'!Q64&lt;49999),Q64,50000-'COST SHARE YR 1'!Q67-'COST SHARE YR 2'!Q66-'COST SHARE YR 3'!Q66-'COST SHARE YR 4'!Q66)</f>
        <v>0</v>
      </c>
      <c r="R66" s="510">
        <f>IF(AND('COST SHARE YR 1'!R67+'COST SHARE YR 2'!R66+'COST SHARE YR 3'!R66+'COST SHARE YR 4'!R66&lt;49999,'COST SHARE YR 1'!R67+'COST SHARE YR 2'!R66+'COST SHARE YR 3'!R66+'COST SHARE YR 4'!R66+'COST SHARE YR 5'!R64&lt;49999),R64,50000-'COST SHARE YR 1'!R67-'COST SHARE YR 2'!R66-'COST SHARE YR 3'!R66-'COST SHARE YR 4'!R66)</f>
        <v>0</v>
      </c>
      <c r="S66" s="510">
        <f>IF(AND('COST SHARE YR 1'!S67+'COST SHARE YR 2'!S66+'COST SHARE YR 3'!S66+'COST SHARE YR 4'!S66&lt;49999,'COST SHARE YR 1'!S67+'COST SHARE YR 2'!S66+'COST SHARE YR 3'!S66+'COST SHARE YR 4'!S66+'COST SHARE YR 5'!S64&lt;49999),S64,50000-'COST SHARE YR 1'!S67-'COST SHARE YR 2'!S66-'COST SHARE YR 3'!S66-'COST SHARE YR 4'!S66)</f>
        <v>0</v>
      </c>
      <c r="T66" s="510">
        <f>IF(AND('COST SHARE YR 1'!T67+'COST SHARE YR 2'!T66+'COST SHARE YR 3'!T66+'COST SHARE YR 4'!T66&lt;49999,'COST SHARE YR 1'!T67+'COST SHARE YR 2'!T66+'COST SHARE YR 3'!T66+'COST SHARE YR 4'!T66+'COST SHARE YR 5'!T64&lt;49999),T64,50000-'COST SHARE YR 1'!T67-'COST SHARE YR 2'!T66-'COST SHARE YR 3'!T66-'COST SHARE YR 4'!T66)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497">
        <f>IF(H34&gt;0,Rates!C16*B34,0)+IF(I34&gt;0,Rates!B16*'COST SHARE YR 1'!B34,0)+IF('COST SHARE YR 1'!J34&gt;0,Rates!D16*'COST SHARE YR 1'!B34,0)</f>
        <v>0</v>
      </c>
      <c r="L67" s="24"/>
      <c r="M67" s="24"/>
      <c r="N67" s="427">
        <v>67</v>
      </c>
      <c r="O67" s="425" t="s">
        <v>159</v>
      </c>
      <c r="P67" s="162">
        <f>P64-P66</f>
        <v>0</v>
      </c>
      <c r="Q67" s="162">
        <f t="shared" ref="Q67:T67" si="6">Q64-Q66</f>
        <v>0</v>
      </c>
      <c r="R67" s="162">
        <f t="shared" si="6"/>
        <v>0</v>
      </c>
      <c r="S67" s="162">
        <f t="shared" si="6"/>
        <v>0</v>
      </c>
      <c r="T67" s="162">
        <f t="shared" si="6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492">
        <f>SUM(K59+K60+K61+K62+K63+K64+K66+K67)</f>
        <v>0</v>
      </c>
      <c r="L68" s="24"/>
      <c r="M68" s="24"/>
      <c r="P68" s="245">
        <f>SUM(P66:P67)</f>
        <v>0</v>
      </c>
      <c r="Q68" s="245">
        <f t="shared" ref="Q68:T68" si="7">SUM(Q66:Q67)</f>
        <v>0</v>
      </c>
      <c r="R68" s="245">
        <f t="shared" si="7"/>
        <v>0</v>
      </c>
      <c r="S68" s="245">
        <f t="shared" si="7"/>
        <v>0</v>
      </c>
      <c r="T68" s="245">
        <f t="shared" si="7"/>
        <v>0</v>
      </c>
      <c r="U68" s="245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492">
        <f>SUM(K68+K57+K51+K47+K40)</f>
        <v>0</v>
      </c>
      <c r="L69" s="24"/>
      <c r="M69" s="24"/>
      <c r="S69" s="18"/>
    </row>
    <row r="70" spans="1:21" ht="12" customHeight="1" thickBot="1">
      <c r="A70" s="266" t="s">
        <v>100</v>
      </c>
      <c r="B70" s="267" t="s">
        <v>101</v>
      </c>
      <c r="C70" s="267"/>
      <c r="D70" s="269"/>
      <c r="E70" s="269"/>
      <c r="F70" s="272"/>
      <c r="G70" s="40"/>
      <c r="H70" s="41"/>
      <c r="J70" s="15"/>
      <c r="K70" s="136"/>
      <c r="L70" s="24"/>
      <c r="M70" s="24"/>
    </row>
    <row r="71" spans="1:21" ht="12" customHeight="1" thickBot="1">
      <c r="D71" s="607">
        <f>Rates!B23</f>
        <v>0.49</v>
      </c>
      <c r="E71" s="17"/>
      <c r="F71" s="497">
        <f>IF(M71=1,K69-K47-K67-K64, K69-K47-K57-K67-K64)</f>
        <v>0</v>
      </c>
      <c r="G71" s="25"/>
      <c r="H71" s="42"/>
      <c r="J71" s="15"/>
      <c r="K71" s="492">
        <f>F71*Rates!B23</f>
        <v>0</v>
      </c>
      <c r="L71" s="24"/>
      <c r="M71" s="24"/>
      <c r="P71" s="152"/>
    </row>
    <row r="72" spans="1:21" ht="12" customHeight="1" thickBot="1">
      <c r="B72" s="293" t="s">
        <v>102</v>
      </c>
      <c r="C72" s="294"/>
      <c r="D72" s="295"/>
      <c r="E72" s="17"/>
      <c r="F72" s="26"/>
      <c r="G72" s="151"/>
      <c r="H72" s="24"/>
      <c r="J72" s="15"/>
      <c r="K72" s="492">
        <f>K71</f>
        <v>0</v>
      </c>
      <c r="L72" s="24"/>
    </row>
    <row r="73" spans="1:21" ht="12" customHeight="1" thickBot="1">
      <c r="A73" s="266" t="s">
        <v>103</v>
      </c>
      <c r="B73" s="267" t="s">
        <v>104</v>
      </c>
      <c r="C73" s="267"/>
      <c r="D73" s="269"/>
      <c r="E73" s="269"/>
      <c r="F73" s="272"/>
      <c r="G73" s="116"/>
      <c r="H73" s="21"/>
      <c r="I73" s="39"/>
      <c r="J73" s="38"/>
      <c r="K73" s="492">
        <f>K72+K69</f>
        <v>0</v>
      </c>
      <c r="L73" s="24"/>
      <c r="M73" s="24"/>
      <c r="O73" s="684"/>
      <c r="P73" s="684"/>
    </row>
    <row r="74" spans="1:21" ht="12" customHeight="1" thickBot="1">
      <c r="A74" s="290" t="s">
        <v>105</v>
      </c>
      <c r="B74" s="290" t="s">
        <v>106</v>
      </c>
      <c r="C74" s="290"/>
      <c r="D74" s="291"/>
      <c r="E74" s="291"/>
      <c r="F74" s="288"/>
      <c r="G74" s="287"/>
      <c r="H74" s="286"/>
      <c r="I74" s="140"/>
      <c r="J74" s="21"/>
      <c r="K74" s="136"/>
      <c r="L74" s="24"/>
      <c r="M74" s="24"/>
      <c r="O74" s="172"/>
    </row>
    <row r="75" spans="1:21" ht="12" customHeight="1" thickBot="1">
      <c r="A75" s="266" t="s">
        <v>107</v>
      </c>
      <c r="B75" s="267" t="s">
        <v>278</v>
      </c>
      <c r="C75" s="267"/>
      <c r="D75" s="272"/>
      <c r="E75" s="561"/>
      <c r="F75" s="289"/>
      <c r="G75" s="284"/>
      <c r="H75" s="285"/>
      <c r="I75" s="283"/>
      <c r="J75" s="142"/>
      <c r="K75" s="492">
        <f>K73</f>
        <v>0</v>
      </c>
      <c r="L75" s="24"/>
      <c r="M75" s="24"/>
      <c r="O75" s="172"/>
      <c r="P75" s="511"/>
    </row>
    <row r="76" spans="1:21" ht="12" customHeight="1">
      <c r="A76" s="15"/>
      <c r="K76" s="15"/>
      <c r="O76" s="172"/>
      <c r="P76" s="511"/>
    </row>
    <row r="77" spans="1:21" ht="12" customHeight="1">
      <c r="A77" s="15"/>
      <c r="K77" s="15"/>
      <c r="O77" s="37"/>
      <c r="P77" s="177"/>
    </row>
    <row r="78" spans="1:21" ht="12" customHeight="1">
      <c r="A78" s="15"/>
      <c r="G78" s="676"/>
      <c r="H78" s="687"/>
      <c r="I78" s="687"/>
      <c r="J78" s="687"/>
      <c r="K78" s="177"/>
      <c r="O78" s="172"/>
      <c r="P78" s="511"/>
    </row>
  </sheetData>
  <sheetProtection algorithmName="SHA-512" hashValue="1Q139OZASaLVF1WIiIAUmz2XgGanEtYLHtVSHFK0UY7Agv0UPpYruDDh4w3Ic+H/s875fP8Xl5F0MWIggI4ENQ==" saltValue="pFcWJInoJ0VSEt95j7vdLQ==" spinCount="100000" sheet="1" objects="1" scenarios="1"/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T60 P61:T61 O46:O49 K8 D11 D7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80"/>
  <sheetViews>
    <sheetView showGridLines="0" showZeros="0" zoomScaleNormal="100" workbookViewId="0">
      <selection activeCell="L7" sqref="L7"/>
    </sheetView>
  </sheetViews>
  <sheetFormatPr defaultColWidth="10.7265625" defaultRowHeight="12" customHeight="1"/>
  <cols>
    <col min="1" max="1" width="3.1796875" style="344" customWidth="1"/>
    <col min="2" max="2" width="2.1796875" style="163" customWidth="1"/>
    <col min="3" max="3" width="1.7265625" style="163" customWidth="1"/>
    <col min="4" max="4" width="20.7265625" style="393" customWidth="1"/>
    <col min="5" max="5" width="2.7265625" style="393" customWidth="1"/>
    <col min="6" max="6" width="12.54296875" style="393" customWidth="1"/>
    <col min="7" max="7" width="12.54296875" style="163" customWidth="1"/>
    <col min="8" max="8" width="5.54296875" style="163" bestFit="1" customWidth="1"/>
    <col min="9" max="9" width="6" style="163" customWidth="1"/>
    <col min="10" max="10" width="4.7265625" style="204" customWidth="1"/>
    <col min="11" max="11" width="13" style="344" customWidth="1"/>
    <col min="12" max="12" width="13" style="163" customWidth="1"/>
    <col min="13" max="13" width="3.7265625" customWidth="1"/>
    <col min="14" max="14" width="22.7265625" style="163" bestFit="1" customWidth="1"/>
    <col min="15" max="15" width="16.1796875" style="163" customWidth="1"/>
    <col min="16" max="16" width="15.7265625" style="379" customWidth="1"/>
    <col min="17" max="20" width="15.7265625" style="163" customWidth="1"/>
    <col min="21" max="22" width="10.7265625" style="163" customWidth="1"/>
    <col min="23" max="16384" width="10.7265625" style="163"/>
  </cols>
  <sheetData>
    <row r="1" spans="1:12" s="316" customFormat="1" ht="12" customHeight="1">
      <c r="A1" s="389"/>
      <c r="D1" s="390"/>
      <c r="E1" s="390"/>
      <c r="F1" s="390"/>
      <c r="J1" s="391"/>
      <c r="L1" s="163"/>
    </row>
    <row r="2" spans="1:12" ht="12" customHeight="1">
      <c r="B2" s="392"/>
      <c r="D2" s="706" t="s">
        <v>13</v>
      </c>
      <c r="E2" s="706"/>
      <c r="F2" s="706"/>
      <c r="G2" s="394"/>
      <c r="K2" s="163"/>
    </row>
    <row r="3" spans="1:12" ht="15.65" customHeight="1">
      <c r="B3" s="392"/>
      <c r="D3" s="706"/>
      <c r="E3" s="706"/>
      <c r="F3" s="706"/>
      <c r="G3" s="394"/>
      <c r="K3" s="163"/>
    </row>
    <row r="4" spans="1:12" ht="12" customHeight="1">
      <c r="B4" s="392"/>
      <c r="D4" s="706"/>
      <c r="E4" s="706"/>
      <c r="F4" s="706"/>
      <c r="G4" s="372"/>
      <c r="K4" s="163"/>
    </row>
    <row r="5" spans="1:12" ht="12" customHeight="1">
      <c r="F5" s="395"/>
      <c r="G5" s="396"/>
      <c r="K5" s="163"/>
      <c r="L5" s="153"/>
    </row>
    <row r="6" spans="1:12" ht="12" customHeight="1" thickBot="1">
      <c r="G6" s="396" t="s">
        <v>2</v>
      </c>
      <c r="K6" s="163"/>
      <c r="L6" s="153"/>
    </row>
    <row r="7" spans="1:12" ht="12" customHeight="1" thickBot="1">
      <c r="A7" s="348" t="s">
        <v>50</v>
      </c>
      <c r="B7" s="340"/>
      <c r="C7" s="340"/>
      <c r="D7" s="360"/>
      <c r="E7" s="347"/>
      <c r="F7" s="347"/>
      <c r="G7" s="347"/>
      <c r="H7" s="397"/>
      <c r="I7" s="331"/>
      <c r="J7" s="331"/>
      <c r="K7" s="398" t="s">
        <v>41</v>
      </c>
      <c r="L7" s="427"/>
    </row>
    <row r="8" spans="1:12" ht="12" customHeight="1">
      <c r="A8" s="367"/>
      <c r="B8" s="356"/>
      <c r="C8" s="356"/>
      <c r="D8" s="399" t="str">
        <f>'YR 1'!D8</f>
        <v>UNIVERSITY OF SOUTH CAROLINA</v>
      </c>
      <c r="E8" s="356"/>
      <c r="F8" s="356"/>
      <c r="G8" s="356"/>
      <c r="H8" s="400"/>
      <c r="I8" s="401"/>
      <c r="J8" s="356"/>
      <c r="K8" s="402">
        <f>'YR 1'!K8</f>
        <v>0</v>
      </c>
      <c r="L8" s="471"/>
    </row>
    <row r="9" spans="1:12" ht="12" customHeight="1" thickBot="1">
      <c r="D9" s="345"/>
      <c r="E9" s="163"/>
      <c r="F9" s="163"/>
      <c r="H9" s="177"/>
      <c r="I9" s="248"/>
      <c r="J9" s="163"/>
      <c r="K9" s="403" t="s">
        <v>52</v>
      </c>
      <c r="L9" s="247"/>
    </row>
    <row r="10" spans="1:12" ht="12" customHeight="1" thickBot="1">
      <c r="A10" s="348" t="s">
        <v>51</v>
      </c>
      <c r="B10" s="340"/>
      <c r="C10" s="340"/>
      <c r="D10" s="341"/>
      <c r="E10" s="341"/>
      <c r="F10" s="360"/>
      <c r="G10" s="346"/>
      <c r="H10" s="404"/>
      <c r="I10" s="405"/>
      <c r="J10" s="406"/>
      <c r="K10" s="407"/>
      <c r="L10" s="150"/>
    </row>
    <row r="11" spans="1:12" ht="12" customHeight="1" thickBot="1">
      <c r="D11" s="408">
        <f>'YR 1'!D11</f>
        <v>0</v>
      </c>
      <c r="E11" s="346"/>
      <c r="F11" s="346"/>
      <c r="G11" s="346"/>
      <c r="H11" s="248"/>
      <c r="I11" s="248"/>
      <c r="J11" s="409"/>
      <c r="K11" s="407"/>
      <c r="L11" s="150"/>
    </row>
    <row r="12" spans="1:12" ht="12" customHeight="1" thickBot="1">
      <c r="A12" s="348" t="s">
        <v>53</v>
      </c>
      <c r="B12" s="340"/>
      <c r="C12" s="340"/>
      <c r="D12" s="410"/>
      <c r="E12" s="410"/>
      <c r="F12" s="410"/>
      <c r="G12" s="354"/>
      <c r="H12" s="411"/>
      <c r="I12" s="338" t="s">
        <v>14</v>
      </c>
      <c r="J12" s="412"/>
      <c r="K12" s="413"/>
      <c r="L12" s="472"/>
    </row>
    <row r="13" spans="1:12" ht="12" customHeight="1">
      <c r="D13" s="358"/>
      <c r="E13" s="358"/>
      <c r="F13" s="358"/>
      <c r="G13" s="358"/>
      <c r="H13" s="414"/>
      <c r="I13" s="415" t="s">
        <v>54</v>
      </c>
      <c r="J13" s="416"/>
      <c r="K13" s="403" t="s">
        <v>55</v>
      </c>
      <c r="L13" s="130" t="s">
        <v>275</v>
      </c>
    </row>
    <row r="14" spans="1:12" ht="12" customHeight="1">
      <c r="B14" s="356"/>
      <c r="C14" s="356"/>
      <c r="D14" s="323"/>
      <c r="E14" s="323"/>
      <c r="F14" s="323"/>
      <c r="G14" s="323"/>
      <c r="H14" s="417" t="s">
        <v>56</v>
      </c>
      <c r="I14" s="402" t="s">
        <v>57</v>
      </c>
      <c r="J14" s="402" t="s">
        <v>58</v>
      </c>
      <c r="K14" s="382"/>
      <c r="L14" s="131"/>
    </row>
    <row r="15" spans="1:12" ht="12" customHeight="1">
      <c r="A15" s="418">
        <v>1</v>
      </c>
      <c r="B15" s="336"/>
      <c r="C15" s="316"/>
      <c r="D15" s="317">
        <f>'YR 1'!D15</f>
        <v>0</v>
      </c>
      <c r="E15" s="317"/>
      <c r="F15" s="317"/>
      <c r="G15" s="317"/>
      <c r="H15" s="318">
        <f>'YR 1'!H15+'YR 2'!H15+'YR 3'!H15+'YR 4'!H15+'YR 5'!H15</f>
        <v>0</v>
      </c>
      <c r="I15" s="319">
        <f>'YR 1'!I15+'YR 2'!I15+'YR 3'!I15+'YR 4'!I15+'YR 5'!I15</f>
        <v>0</v>
      </c>
      <c r="J15" s="319">
        <f>'YR 1'!J15+'YR 2'!J15+'YR 3'!J15+'YR 4'!J15+'YR 5'!J15</f>
        <v>0</v>
      </c>
      <c r="K15" s="334">
        <f>'YR 1'!K15+'YR 2'!K15+'YR 3'!K15+'YR 4'!K15+'YR 5'!K15</f>
        <v>0</v>
      </c>
      <c r="L15" s="334">
        <f>'YR 1'!L15+'YR 2'!L15+'YR 3'!L15+'YR 4'!L15+'YR 5'!L15</f>
        <v>0</v>
      </c>
    </row>
    <row r="16" spans="1:12" ht="12" customHeight="1">
      <c r="A16" s="418">
        <v>2</v>
      </c>
      <c r="B16" s="336"/>
      <c r="C16" s="316"/>
      <c r="D16" s="317">
        <f>'YR 1'!D16</f>
        <v>0</v>
      </c>
      <c r="E16" s="317"/>
      <c r="F16" s="317"/>
      <c r="G16" s="317"/>
      <c r="H16" s="318">
        <f>'YR 1'!H16+'YR 2'!H16+'YR 3'!H16+'YR 4'!H16+'YR 5'!H16</f>
        <v>0</v>
      </c>
      <c r="I16" s="319">
        <f>'YR 1'!I16+'YR 2'!I16+'YR 3'!I16+'YR 4'!I16+'YR 5'!I16</f>
        <v>0</v>
      </c>
      <c r="J16" s="319">
        <f>'YR 1'!J16+'YR 2'!J16+'YR 3'!J16+'YR 4'!J16+'YR 5'!J16</f>
        <v>0</v>
      </c>
      <c r="K16" s="334">
        <f>'YR 1'!K16+'YR 2'!K16+'YR 3'!K16+'YR 4'!K16+'YR 5'!K16</f>
        <v>0</v>
      </c>
      <c r="L16" s="334">
        <f>'YR 1'!L16+'YR 2'!L16+'YR 3'!L16+'YR 4'!L16+'YR 5'!L16</f>
        <v>0</v>
      </c>
    </row>
    <row r="17" spans="1:12" ht="12" customHeight="1">
      <c r="A17" s="418">
        <v>3</v>
      </c>
      <c r="B17" s="336"/>
      <c r="C17" s="316"/>
      <c r="D17" s="317">
        <f>'YR 1'!D17</f>
        <v>0</v>
      </c>
      <c r="E17" s="317"/>
      <c r="F17" s="317"/>
      <c r="G17" s="317"/>
      <c r="H17" s="318">
        <f>'YR 1'!H17+'YR 2'!H17+'YR 3'!H17+'YR 4'!H17+'YR 5'!H17</f>
        <v>0</v>
      </c>
      <c r="I17" s="319">
        <f>'YR 1'!I17+'YR 2'!I17+'YR 3'!I17+'YR 4'!I17+'YR 5'!I17</f>
        <v>0</v>
      </c>
      <c r="J17" s="319">
        <f>'YR 1'!J17+'YR 2'!J17+'YR 3'!J17+'YR 4'!J17+'YR 5'!J17</f>
        <v>0</v>
      </c>
      <c r="K17" s="334">
        <f>'YR 1'!K17+'YR 2'!K17+'YR 3'!K17+'YR 4'!K17+'YR 5'!K17</f>
        <v>0</v>
      </c>
      <c r="L17" s="334">
        <f>'YR 1'!L17+'YR 2'!L17+'YR 3'!L17+'YR 4'!L17+'YR 5'!L17</f>
        <v>0</v>
      </c>
    </row>
    <row r="18" spans="1:12" ht="12" customHeight="1">
      <c r="A18" s="418">
        <v>4</v>
      </c>
      <c r="B18" s="336"/>
      <c r="C18" s="316"/>
      <c r="D18" s="317">
        <f>'YR 1'!D18</f>
        <v>0</v>
      </c>
      <c r="E18" s="317"/>
      <c r="F18" s="317"/>
      <c r="G18" s="317"/>
      <c r="H18" s="318">
        <f>'YR 1'!H18+'YR 2'!H18+'YR 3'!H18+'YR 4'!H18+'YR 5'!H18</f>
        <v>0</v>
      </c>
      <c r="I18" s="319">
        <f>'YR 1'!I18+'YR 2'!I18+'YR 3'!I18+'YR 4'!I18+'YR 5'!I18</f>
        <v>0</v>
      </c>
      <c r="J18" s="319">
        <f>'YR 1'!J18+'YR 2'!J18+'YR 3'!J18+'YR 4'!J18+'YR 5'!J18</f>
        <v>0</v>
      </c>
      <c r="K18" s="334">
        <f>'YR 1'!K18+'YR 2'!K18+'YR 3'!K18+'YR 4'!K18+'YR 5'!K18</f>
        <v>0</v>
      </c>
      <c r="L18" s="334">
        <f>'YR 1'!L18+'YR 2'!L18+'YR 3'!L18+'YR 4'!L18+'YR 5'!L18</f>
        <v>0</v>
      </c>
    </row>
    <row r="19" spans="1:12" ht="12" customHeight="1">
      <c r="A19" s="418">
        <v>5</v>
      </c>
      <c r="B19" s="336"/>
      <c r="C19" s="316"/>
      <c r="D19" s="317">
        <f>'YR 1'!D19</f>
        <v>0</v>
      </c>
      <c r="E19" s="317"/>
      <c r="F19" s="317"/>
      <c r="G19" s="317"/>
      <c r="H19" s="318">
        <f>'YR 1'!H19+'YR 2'!H19+'YR 3'!H19+'YR 4'!H19+'YR 5'!H19</f>
        <v>0</v>
      </c>
      <c r="I19" s="319">
        <f>'YR 1'!I19+'YR 2'!I19+'YR 3'!I19+'YR 4'!I19+'YR 5'!I19</f>
        <v>0</v>
      </c>
      <c r="J19" s="319">
        <f>'YR 1'!J19+'YR 2'!J19+'YR 3'!J19+'YR 4'!J19+'YR 5'!J19</f>
        <v>0</v>
      </c>
      <c r="K19" s="334">
        <f>'YR 1'!K19+'YR 2'!K19+'YR 3'!K19+'YR 4'!K19+'YR 5'!K19</f>
        <v>0</v>
      </c>
      <c r="L19" s="334">
        <f>'YR 1'!L19+'YR 2'!L19+'YR 3'!L19+'YR 4'!L19+'YR 5'!L19</f>
        <v>0</v>
      </c>
    </row>
    <row r="20" spans="1:12" ht="12" customHeight="1">
      <c r="A20" s="418">
        <v>6</v>
      </c>
      <c r="B20" s="336"/>
      <c r="C20" s="316"/>
      <c r="D20" s="317">
        <f>'YR 1'!D20</f>
        <v>0</v>
      </c>
      <c r="E20" s="317"/>
      <c r="F20" s="317"/>
      <c r="G20" s="317"/>
      <c r="H20" s="318">
        <f>'YR 1'!H20+'YR 2'!H20+'YR 3'!H20+'YR 4'!H20+'YR 5'!H20</f>
        <v>0</v>
      </c>
      <c r="I20" s="319">
        <f>'YR 1'!I20+'YR 2'!I20+'YR 3'!I20+'YR 4'!I20+'YR 5'!I20</f>
        <v>0</v>
      </c>
      <c r="J20" s="319">
        <f>'YR 1'!J20+'YR 2'!J20+'YR 3'!J20+'YR 4'!J20+'YR 5'!J20</f>
        <v>0</v>
      </c>
      <c r="K20" s="334">
        <f>'YR 1'!K20+'YR 2'!K20+'YR 3'!K20+'YR 4'!K20+'YR 5'!K20</f>
        <v>0</v>
      </c>
      <c r="L20" s="334">
        <f>'YR 1'!L20+'YR 2'!L20+'YR 3'!L20+'YR 4'!L20+'YR 5'!L20</f>
        <v>0</v>
      </c>
    </row>
    <row r="21" spans="1:12" ht="12" customHeight="1">
      <c r="A21" s="418">
        <v>7</v>
      </c>
      <c r="B21" s="336"/>
      <c r="C21" s="316"/>
      <c r="D21" s="317">
        <f>'YR 1'!D21</f>
        <v>0</v>
      </c>
      <c r="E21" s="317"/>
      <c r="F21" s="317"/>
      <c r="G21" s="317"/>
      <c r="H21" s="318">
        <f>'YR 1'!H21+'YR 2'!H21+'YR 3'!H21+'YR 4'!H21+'YR 5'!H21</f>
        <v>0</v>
      </c>
      <c r="I21" s="319">
        <f>'YR 1'!I21+'YR 2'!I21+'YR 3'!I21+'YR 4'!I21+'YR 5'!I21</f>
        <v>0</v>
      </c>
      <c r="J21" s="319">
        <f>'YR 1'!J21+'YR 2'!J21+'YR 3'!J21+'YR 4'!J21+'YR 5'!J21</f>
        <v>0</v>
      </c>
      <c r="K21" s="334">
        <f>'YR 1'!K21+'YR 2'!K21+'YR 3'!K21+'YR 4'!K21+'YR 5'!K21</f>
        <v>0</v>
      </c>
      <c r="L21" s="334">
        <f>'YR 1'!L21+'YR 2'!L21+'YR 3'!L21+'YR 4'!L21+'YR 5'!L21</f>
        <v>0</v>
      </c>
    </row>
    <row r="22" spans="1:12" ht="12" customHeight="1">
      <c r="A22" s="418">
        <v>8</v>
      </c>
      <c r="B22" s="336"/>
      <c r="C22" s="316"/>
      <c r="D22" s="317">
        <f>'YR 1'!D22</f>
        <v>0</v>
      </c>
      <c r="E22" s="317"/>
      <c r="F22" s="317"/>
      <c r="G22" s="317"/>
      <c r="H22" s="318">
        <f>'YR 1'!H22+'YR 2'!H22+'YR 3'!H22+'YR 4'!H22+'YR 5'!H22</f>
        <v>0</v>
      </c>
      <c r="I22" s="319">
        <f>'YR 1'!I22+'YR 2'!I22+'YR 3'!I22+'YR 4'!I22+'YR 5'!I22</f>
        <v>0</v>
      </c>
      <c r="J22" s="319">
        <f>'YR 1'!J22+'YR 2'!J22+'YR 3'!J22+'YR 4'!J22+'YR 5'!J22</f>
        <v>0</v>
      </c>
      <c r="K22" s="334">
        <f>'YR 1'!K22+'YR 2'!K22+'YR 3'!K22+'YR 4'!K22+'YR 5'!K22</f>
        <v>0</v>
      </c>
      <c r="L22" s="334">
        <f>'YR 1'!L22+'YR 2'!L22+'YR 3'!L22+'YR 4'!L22+'YR 5'!L22</f>
        <v>0</v>
      </c>
    </row>
    <row r="23" spans="1:12" ht="12" customHeight="1">
      <c r="A23" s="418">
        <v>9</v>
      </c>
      <c r="B23" s="336"/>
      <c r="C23" s="316"/>
      <c r="D23" s="317">
        <f>'YR 1'!D23</f>
        <v>0</v>
      </c>
      <c r="E23" s="317"/>
      <c r="F23" s="317"/>
      <c r="G23" s="317"/>
      <c r="H23" s="318">
        <f>'YR 1'!H23+'YR 2'!H23+'YR 3'!H23+'YR 4'!H23+'YR 5'!H23</f>
        <v>0</v>
      </c>
      <c r="I23" s="319">
        <f>'YR 1'!I23+'YR 2'!I23+'YR 3'!I23+'YR 4'!I23+'YR 5'!I23</f>
        <v>0</v>
      </c>
      <c r="J23" s="319">
        <f>'YR 1'!J23+'YR 2'!J23+'YR 3'!J23+'YR 4'!J23+'YR 5'!J23</f>
        <v>0</v>
      </c>
      <c r="K23" s="334">
        <f>'YR 1'!K23+'YR 2'!K23+'YR 3'!K23+'YR 4'!K23+'YR 5'!K23</f>
        <v>0</v>
      </c>
      <c r="L23" s="334">
        <f>'YR 1'!L23+'YR 2'!L23+'YR 3'!L23+'YR 4'!L23+'YR 5'!L23</f>
        <v>0</v>
      </c>
    </row>
    <row r="24" spans="1:12" ht="12" customHeight="1">
      <c r="A24" s="418">
        <v>10</v>
      </c>
      <c r="B24" s="336"/>
      <c r="C24" s="316"/>
      <c r="D24" s="317">
        <f>'YR 1'!D24</f>
        <v>0</v>
      </c>
      <c r="E24" s="317"/>
      <c r="F24" s="317"/>
      <c r="G24" s="317"/>
      <c r="H24" s="318">
        <f>'YR 1'!H24+'YR 2'!H24+'YR 3'!H24+'YR 4'!H24+'YR 5'!H24</f>
        <v>0</v>
      </c>
      <c r="I24" s="319">
        <f>'YR 1'!I24+'YR 2'!I24+'YR 3'!I24+'YR 4'!I24+'YR 5'!I24</f>
        <v>0</v>
      </c>
      <c r="J24" s="319">
        <f>'YR 1'!J24+'YR 2'!J24+'YR 3'!J24+'YR 4'!J24+'YR 5'!J24</f>
        <v>0</v>
      </c>
      <c r="K24" s="334">
        <f>'YR 1'!K24+'YR 2'!K24+'YR 3'!K24+'YR 4'!K24+'YR 5'!K24</f>
        <v>0</v>
      </c>
      <c r="L24" s="334">
        <f>'YR 1'!L24+'YR 2'!L24+'YR 3'!L24+'YR 4'!L24+'YR 5'!L24</f>
        <v>0</v>
      </c>
    </row>
    <row r="25" spans="1:12" ht="12" customHeight="1">
      <c r="A25" s="418"/>
      <c r="B25" s="316"/>
      <c r="C25" s="316"/>
      <c r="D25" s="317" t="str">
        <f>'YR 1'!D25</f>
        <v>Postdoc</v>
      </c>
      <c r="E25" s="317"/>
      <c r="F25" s="317"/>
      <c r="G25" s="317"/>
      <c r="H25" s="318">
        <f>'YR 1'!H25+'YR 2'!H25+'YR 3'!H25+'YR 4'!H25+'YR 5'!H25</f>
        <v>0</v>
      </c>
      <c r="I25" s="433"/>
      <c r="J25" s="433"/>
      <c r="K25" s="334">
        <f>'YR 1'!K25+'YR 2'!K25+'YR 3'!K25+'YR 4'!K25+'YR 5'!K25</f>
        <v>0</v>
      </c>
      <c r="L25" s="334">
        <f>'YR 1'!L25+'YR 2'!L25+'YR 3'!L25+'YR 4'!L25+'YR 5'!L25</f>
        <v>0</v>
      </c>
    </row>
    <row r="26" spans="1:12" ht="12" customHeight="1">
      <c r="A26" s="418"/>
      <c r="B26" s="316"/>
      <c r="C26" s="316"/>
      <c r="D26" s="317" t="str">
        <f>'YR 1'!D26</f>
        <v>Postdoc</v>
      </c>
      <c r="E26" s="317"/>
      <c r="F26" s="317"/>
      <c r="G26" s="317"/>
      <c r="H26" s="318">
        <f>'YR 1'!H26+'YR 2'!H26+'YR 3'!H26+'YR 4'!H26+'YR 5'!H26</f>
        <v>0</v>
      </c>
      <c r="I26" s="433"/>
      <c r="J26" s="433"/>
      <c r="K26" s="334">
        <f>'YR 1'!K26+'YR 2'!K26+'YR 3'!K26+'YR 4'!K26+'YR 5'!K26</f>
        <v>0</v>
      </c>
      <c r="L26" s="334">
        <f>'YR 1'!L26+'YR 2'!L26+'YR 3'!L26+'YR 4'!L26+'YR 5'!L26</f>
        <v>0</v>
      </c>
    </row>
    <row r="27" spans="1:12" ht="12" customHeight="1">
      <c r="A27" s="418"/>
      <c r="B27" s="316"/>
      <c r="C27" s="316"/>
      <c r="D27" s="317" t="str">
        <f>'YR 1'!D27</f>
        <v>Postdoc</v>
      </c>
      <c r="E27" s="317"/>
      <c r="F27" s="317"/>
      <c r="G27" s="317"/>
      <c r="H27" s="318">
        <f>'YR 1'!H27+'YR 2'!H27+'YR 3'!H27+'YR 4'!H27+'YR 5'!H27</f>
        <v>0</v>
      </c>
      <c r="I27" s="433"/>
      <c r="J27" s="433"/>
      <c r="K27" s="334">
        <f>'YR 1'!K27+'YR 2'!K27+'YR 3'!K27+'YR 4'!K27+'YR 5'!K27</f>
        <v>0</v>
      </c>
      <c r="L27" s="334">
        <f>'YR 1'!L27+'YR 2'!L27+'YR 3'!L27+'YR 4'!L27+'YR 5'!L27</f>
        <v>0</v>
      </c>
    </row>
    <row r="28" spans="1:12" ht="12" customHeight="1">
      <c r="A28" s="418"/>
      <c r="B28" s="320"/>
      <c r="C28" s="316"/>
      <c r="D28" s="317" t="str">
        <f>'YR 1'!D28</f>
        <v>Postdoc</v>
      </c>
      <c r="E28" s="317"/>
      <c r="F28" s="317"/>
      <c r="G28" s="317"/>
      <c r="H28" s="318">
        <f>'YR 1'!H28+'YR 2'!H28+'YR 3'!H28+'YR 4'!H28+'YR 5'!H28</f>
        <v>0</v>
      </c>
      <c r="I28" s="433"/>
      <c r="J28" s="433"/>
      <c r="K28" s="334">
        <f>'YR 1'!K28+'YR 2'!K28+'YR 3'!K28+'YR 4'!K28+'YR 5'!K28</f>
        <v>0</v>
      </c>
      <c r="L28" s="334">
        <f>'YR 1'!L28+'YR 2'!L28+'YR 3'!L28+'YR 4'!L28+'YR 5'!L28</f>
        <v>0</v>
      </c>
    </row>
    <row r="29" spans="1:12" ht="12" customHeight="1">
      <c r="A29" s="329"/>
      <c r="B29" s="322"/>
      <c r="C29" s="320"/>
      <c r="D29" s="330" t="s">
        <v>232</v>
      </c>
      <c r="E29" s="317"/>
      <c r="F29" s="317"/>
      <c r="G29" s="317"/>
      <c r="H29" s="318">
        <f>SUM(H15:H28)</f>
        <v>0</v>
      </c>
      <c r="I29" s="318">
        <f t="shared" ref="I29:J29" si="0">SUM(I15:I28)</f>
        <v>0</v>
      </c>
      <c r="J29" s="318">
        <f t="shared" si="0"/>
        <v>0</v>
      </c>
      <c r="K29" s="483">
        <f>SUM(K15:K28)</f>
        <v>0</v>
      </c>
      <c r="L29" s="569">
        <f>SUM(L15:L28)</f>
        <v>0</v>
      </c>
    </row>
    <row r="30" spans="1:12" ht="12" customHeight="1" thickBot="1">
      <c r="A30" s="418"/>
      <c r="B30" s="347"/>
      <c r="C30" s="419"/>
      <c r="E30" s="317"/>
      <c r="F30" s="317"/>
      <c r="G30" s="317"/>
      <c r="H30" s="420"/>
      <c r="I30" s="420"/>
      <c r="J30" s="420"/>
      <c r="K30" s="334"/>
      <c r="L30" s="476"/>
    </row>
    <row r="31" spans="1:12" ht="12" customHeight="1" thickBot="1">
      <c r="A31" s="339" t="s">
        <v>61</v>
      </c>
      <c r="B31" s="348" t="s">
        <v>242</v>
      </c>
      <c r="C31" s="340"/>
      <c r="D31" s="410"/>
      <c r="E31" s="410"/>
      <c r="F31" s="410"/>
      <c r="G31" s="410"/>
      <c r="H31" s="421"/>
      <c r="I31" s="421"/>
      <c r="J31" s="421"/>
      <c r="K31" s="388"/>
      <c r="L31" s="475"/>
    </row>
    <row r="32" spans="1:12" ht="12" customHeight="1">
      <c r="A32" s="321" t="s">
        <v>63</v>
      </c>
      <c r="B32" s="322">
        <f>'YR 1'!B32</f>
        <v>0</v>
      </c>
      <c r="C32" s="163" t="s">
        <v>64</v>
      </c>
      <c r="D32" s="323" t="s">
        <v>234</v>
      </c>
      <c r="E32" s="322"/>
      <c r="F32" s="322"/>
      <c r="G32" s="324"/>
      <c r="H32" s="325">
        <f>'YR 1'!H32+'YR 2'!H32+'YR 3'!H32+'YR 4'!H32+'YR 5'!H32</f>
        <v>0</v>
      </c>
      <c r="I32" s="326"/>
      <c r="J32" s="327"/>
      <c r="K32" s="328">
        <f>'YR 1'!K32+'YR 2'!K32+'YR 3'!K32+'YR 4'!K32+'YR 5'!K32</f>
        <v>0</v>
      </c>
      <c r="L32" s="328">
        <f>'YR 1'!L32+'YR 2'!L32+'YR 3'!L32+'YR 4'!L32+'YR 5'!L32</f>
        <v>0</v>
      </c>
    </row>
    <row r="33" spans="1:20" ht="12" customHeight="1">
      <c r="A33" s="329" t="s">
        <v>66</v>
      </c>
      <c r="B33" s="322">
        <f>'YR 1'!B33</f>
        <v>0</v>
      </c>
      <c r="C33" s="316" t="s">
        <v>109</v>
      </c>
      <c r="D33" s="330" t="s">
        <v>234</v>
      </c>
      <c r="E33" s="330"/>
      <c r="F33" s="331"/>
      <c r="G33" s="331"/>
      <c r="H33" s="332">
        <f>'YR 1'!H33+'YR 2'!H33+'YR 3'!H33+'YR 4'!H33+'YR 5'!H33</f>
        <v>0</v>
      </c>
      <c r="I33" s="333"/>
      <c r="J33" s="327"/>
      <c r="K33" s="334">
        <f>'YR 1'!K33+'YR 2'!K33+'YR 3'!K33+'YR 4'!K33+'YR 5'!K33</f>
        <v>0</v>
      </c>
      <c r="L33" s="334">
        <f>'YR 1'!L33+'YR 2'!L33+'YR 3'!L33+'YR 4'!L33+'YR 5'!L33</f>
        <v>0</v>
      </c>
      <c r="N33" s="204"/>
    </row>
    <row r="34" spans="1:20" ht="12" customHeight="1">
      <c r="A34" s="329" t="s">
        <v>67</v>
      </c>
      <c r="B34" s="322">
        <f>'YR 1'!B34</f>
        <v>0</v>
      </c>
      <c r="C34" s="316" t="s">
        <v>68</v>
      </c>
      <c r="D34" s="317" t="s">
        <v>238</v>
      </c>
      <c r="E34" s="322"/>
      <c r="F34" s="317"/>
      <c r="G34" s="317"/>
      <c r="H34" s="332">
        <f>'YR 1'!H34+'YR 2'!H34+'YR 3'!H34+'YR 4'!H34+'YR 5'!H34</f>
        <v>0</v>
      </c>
      <c r="I34" s="333"/>
      <c r="J34" s="327"/>
      <c r="K34" s="334">
        <f>'YR 1'!K34+'YR 2'!K34+'YR 3'!K34+'YR 4'!K34+'YR 5'!K34</f>
        <v>0</v>
      </c>
      <c r="L34" s="334">
        <f>'YR 1'!L34+'YR 2'!L34+'YR 3'!L34+'YR 4'!L34+'YR 5'!L34</f>
        <v>0</v>
      </c>
      <c r="N34" s="204"/>
    </row>
    <row r="35" spans="1:20" ht="12" customHeight="1">
      <c r="A35" s="329" t="s">
        <v>69</v>
      </c>
      <c r="B35" s="322">
        <f>'YR 1'!B35</f>
        <v>0</v>
      </c>
      <c r="C35" s="316" t="s">
        <v>70</v>
      </c>
      <c r="D35" s="330" t="s">
        <v>237</v>
      </c>
      <c r="E35" s="317"/>
      <c r="F35" s="317"/>
      <c r="G35" s="317"/>
      <c r="H35" s="332">
        <f>'YR 1'!H35+'YR 2'!H35+'YR 3'!H35+'YR 4'!H35+'YR 5'!H35</f>
        <v>0</v>
      </c>
      <c r="I35" s="335" t="s">
        <v>37</v>
      </c>
      <c r="J35" s="335"/>
      <c r="K35" s="334">
        <f>'YR 1'!K35+'YR 2'!K35+'YR 3'!K35+'YR 4'!K35+'YR 5'!K35</f>
        <v>0</v>
      </c>
      <c r="L35" s="334">
        <f>'YR 1'!L35+'YR 2'!L35+'YR 3'!L35+'YR 4'!L35+'YR 5'!L35</f>
        <v>0</v>
      </c>
      <c r="N35" s="204"/>
    </row>
    <row r="36" spans="1:20" ht="12" customHeight="1">
      <c r="A36" s="329" t="s">
        <v>71</v>
      </c>
      <c r="B36" s="322">
        <f>'YR 1'!B36</f>
        <v>0</v>
      </c>
      <c r="C36" s="316" t="s">
        <v>72</v>
      </c>
      <c r="D36" s="330" t="s">
        <v>241</v>
      </c>
      <c r="E36" s="330"/>
      <c r="F36" s="330"/>
      <c r="G36" s="317"/>
      <c r="H36" s="332">
        <f>'YR 1'!H36+'YR 2'!H36+'YR 3'!H36+'YR 4'!H36+'YR 5'!H36</f>
        <v>0</v>
      </c>
      <c r="I36" s="335" t="s">
        <v>37</v>
      </c>
      <c r="J36" s="335"/>
      <c r="K36" s="334">
        <f>'YR 1'!K36+'YR 2'!K36+'YR 3'!K36+'YR 4'!K36+'YR 5'!K36</f>
        <v>0</v>
      </c>
      <c r="L36" s="334">
        <f>'YR 1'!L36+'YR 2'!L36+'YR 3'!L36+'YR 4'!L36+'YR 5'!L36</f>
        <v>0</v>
      </c>
      <c r="N36" s="204"/>
    </row>
    <row r="37" spans="1:20" ht="12" customHeight="1">
      <c r="A37" s="329" t="s">
        <v>60</v>
      </c>
      <c r="B37" s="322">
        <f>'YR 1'!B37</f>
        <v>0</v>
      </c>
      <c r="C37" s="316" t="s">
        <v>73</v>
      </c>
      <c r="D37" s="323" t="s">
        <v>239</v>
      </c>
      <c r="E37" s="336"/>
      <c r="F37" s="322"/>
      <c r="G37" s="317"/>
      <c r="H37" s="332">
        <f>'YR 1'!H37+'YR 2'!H37+'YR 3'!H37+'YR 4'!H37+'YR 5'!H37</f>
        <v>0</v>
      </c>
      <c r="I37" s="337" t="s">
        <v>17</v>
      </c>
      <c r="J37" s="316"/>
      <c r="K37" s="334">
        <f>'YR 1'!K37+'YR 2'!K37+'YR 3'!K37+'YR 4'!K37+'YR 5'!K37</f>
        <v>0</v>
      </c>
      <c r="L37" s="334">
        <f>'YR 1'!L37+'YR 2'!L37+'YR 3'!L37+'YR 4'!L37+'YR 5'!L37</f>
        <v>0</v>
      </c>
      <c r="N37" s="204"/>
    </row>
    <row r="38" spans="1:20" ht="12" customHeight="1" thickBot="1">
      <c r="A38" s="329"/>
      <c r="B38" s="316" t="s">
        <v>74</v>
      </c>
      <c r="C38" s="316"/>
      <c r="D38" s="317"/>
      <c r="E38" s="317"/>
      <c r="F38" s="317"/>
      <c r="G38" s="317"/>
      <c r="H38" s="338"/>
      <c r="I38" s="337"/>
      <c r="J38" s="316"/>
      <c r="K38" s="484">
        <f>SUM(K29:K37)</f>
        <v>0</v>
      </c>
      <c r="L38" s="568">
        <f>SUM(L29:L37)</f>
        <v>0</v>
      </c>
      <c r="N38" s="204"/>
    </row>
    <row r="39" spans="1:20" ht="12" customHeight="1" thickBot="1">
      <c r="A39" s="339" t="s">
        <v>75</v>
      </c>
      <c r="B39" s="340" t="s">
        <v>76</v>
      </c>
      <c r="C39" s="340"/>
      <c r="D39" s="341"/>
      <c r="E39" s="341"/>
      <c r="F39" s="342"/>
      <c r="G39" s="343"/>
      <c r="H39" s="316"/>
      <c r="I39" s="337"/>
      <c r="J39" s="316"/>
      <c r="K39" s="334">
        <f>'YR 1'!P56+'YR 2'!P56+'YR 3'!P56+'YR 4'!P56+'YR 5'!P56</f>
        <v>0</v>
      </c>
      <c r="L39" s="334">
        <f>'YR 1'!L39+'YR 2'!L39+'YR 3'!L39+'YR 4'!L39+'YR 5'!L39</f>
        <v>0</v>
      </c>
      <c r="N39" s="204"/>
    </row>
    <row r="40" spans="1:20" ht="12" customHeight="1" thickBot="1">
      <c r="B40" s="345" t="s">
        <v>77</v>
      </c>
      <c r="D40" s="346"/>
      <c r="E40" s="346"/>
      <c r="F40" s="346"/>
      <c r="G40" s="347"/>
      <c r="H40" s="316"/>
      <c r="I40" s="320"/>
      <c r="J40" s="320"/>
      <c r="K40" s="485">
        <f>SUM(K38:K39)</f>
        <v>0</v>
      </c>
      <c r="L40" s="568">
        <f>SUM(L38:L39)</f>
        <v>0</v>
      </c>
      <c r="N40" s="204"/>
    </row>
    <row r="41" spans="1:20" ht="12" customHeight="1" thickBot="1">
      <c r="A41" s="348" t="s">
        <v>78</v>
      </c>
      <c r="B41" s="340" t="s">
        <v>79</v>
      </c>
      <c r="C41" s="340"/>
      <c r="D41" s="341"/>
      <c r="E41" s="341"/>
      <c r="F41" s="341"/>
      <c r="G41" s="341"/>
      <c r="H41" s="349"/>
      <c r="I41" s="248"/>
      <c r="J41" s="163"/>
      <c r="K41" s="350"/>
      <c r="L41" s="482"/>
      <c r="N41" s="204"/>
    </row>
    <row r="42" spans="1:20" ht="12" customHeight="1">
      <c r="D42" s="346"/>
      <c r="E42" s="346"/>
      <c r="F42" s="346"/>
      <c r="G42" s="346"/>
      <c r="I42" s="248"/>
      <c r="J42" s="163"/>
      <c r="K42" s="350"/>
      <c r="L42" s="482"/>
      <c r="N42" s="379" t="s">
        <v>285</v>
      </c>
      <c r="O42" s="380" t="str">
        <f>'COST SHARE YR 1'!P61</f>
        <v>Sub #1</v>
      </c>
      <c r="P42" s="380" t="str">
        <f>'COST SHARE YR 1'!Q61</f>
        <v>Sub #2</v>
      </c>
      <c r="Q42" s="380" t="str">
        <f>'COST SHARE YR 1'!R61</f>
        <v>Sub #3</v>
      </c>
      <c r="R42" s="380" t="str">
        <f>'COST SHARE YR 1'!S61</f>
        <v>Sub #4</v>
      </c>
      <c r="S42" s="380" t="str">
        <f>'COST SHARE YR 1'!T61</f>
        <v>Sub #5</v>
      </c>
    </row>
    <row r="43" spans="1:20" ht="12" customHeight="1">
      <c r="D43" s="346" t="s">
        <v>43</v>
      </c>
      <c r="E43" s="346"/>
      <c r="F43" s="163"/>
      <c r="G43" s="351">
        <f>'YR 1'!K47</f>
        <v>0</v>
      </c>
      <c r="I43" s="248"/>
      <c r="J43" s="163"/>
      <c r="K43" s="350"/>
      <c r="L43" s="482"/>
      <c r="N43" s="612" t="s">
        <v>223</v>
      </c>
      <c r="O43" s="382">
        <f>'COST SHARE YR 1'!P62</f>
        <v>0</v>
      </c>
      <c r="P43" s="382">
        <f>'COST SHARE YR 1'!Q62</f>
        <v>0</v>
      </c>
      <c r="Q43" s="382">
        <f>'COST SHARE YR 1'!R62</f>
        <v>0</v>
      </c>
      <c r="R43" s="382">
        <f>'COST SHARE YR 1'!S62</f>
        <v>0</v>
      </c>
      <c r="S43" s="382">
        <f>'COST SHARE YR 1'!T62</f>
        <v>0</v>
      </c>
    </row>
    <row r="44" spans="1:20" ht="12" customHeight="1">
      <c r="D44" s="346" t="s">
        <v>44</v>
      </c>
      <c r="E44" s="346"/>
      <c r="F44" s="163"/>
      <c r="G44" s="351">
        <f>'YR 2'!K47</f>
        <v>0</v>
      </c>
      <c r="H44" s="346"/>
      <c r="I44" s="346"/>
      <c r="J44" s="346"/>
      <c r="K44" s="350"/>
      <c r="L44" s="482"/>
      <c r="N44" s="357" t="s">
        <v>145</v>
      </c>
      <c r="O44" s="384">
        <f>'COST SHARE YR 1'!P63+'COST SHARE YR 2'!P62+'COST SHARE YR 3'!P62+'COST SHARE YR 4'!P62+'COST SHARE YR 5'!P62</f>
        <v>0</v>
      </c>
      <c r="P44" s="384">
        <f>'COST SHARE YR 1'!Q63+'COST SHARE YR 2'!Q62+'COST SHARE YR 3'!Q62+'COST SHARE YR 4'!Q62+'COST SHARE YR 5'!Q62</f>
        <v>0</v>
      </c>
      <c r="Q44" s="384">
        <f>'COST SHARE YR 1'!R63+'COST SHARE YR 2'!R62+'COST SHARE YR 3'!R62+'COST SHARE YR 4'!R62+'COST SHARE YR 5'!R62</f>
        <v>0</v>
      </c>
      <c r="R44" s="384">
        <f>'COST SHARE YR 1'!S63+'COST SHARE YR 2'!S62+'COST SHARE YR 3'!S62+'COST SHARE YR 4'!S62+'COST SHARE YR 5'!S62</f>
        <v>0</v>
      </c>
      <c r="S44" s="384">
        <f>'COST SHARE YR 1'!T63+'COST SHARE YR 2'!T62+'COST SHARE YR 3'!T62+'COST SHARE YR 4'!T62+'COST SHARE YR 5'!T62</f>
        <v>0</v>
      </c>
      <c r="T44" s="248"/>
    </row>
    <row r="45" spans="1:20" ht="12" customHeight="1" thickBot="1">
      <c r="D45" s="346" t="s">
        <v>45</v>
      </c>
      <c r="E45" s="346"/>
      <c r="F45" s="163"/>
      <c r="G45" s="351">
        <f>'YR 3'!K47</f>
        <v>0</v>
      </c>
      <c r="H45" s="346"/>
      <c r="I45" s="346"/>
      <c r="J45" s="346"/>
      <c r="K45" s="350"/>
      <c r="L45" s="482"/>
      <c r="N45" s="357" t="s">
        <v>267</v>
      </c>
      <c r="O45" s="384">
        <f>'COST SHARE YR 1'!P64+'COST SHARE YR 2'!P63+'COST SHARE YR 3'!P63+'COST SHARE YR 4'!P63+'COST SHARE YR 5'!P63</f>
        <v>0</v>
      </c>
      <c r="P45" s="384">
        <f>'COST SHARE YR 1'!Q64+'COST SHARE YR 2'!Q63+'COST SHARE YR 3'!Q63+'COST SHARE YR 4'!Q63+'COST SHARE YR 5'!Q63</f>
        <v>0</v>
      </c>
      <c r="Q45" s="384">
        <f>'COST SHARE YR 1'!R64+'COST SHARE YR 2'!R63+'COST SHARE YR 3'!R63+'COST SHARE YR 4'!R63+'COST SHARE YR 5'!R63</f>
        <v>0</v>
      </c>
      <c r="R45" s="384">
        <f>'COST SHARE YR 1'!S64+'COST SHARE YR 2'!S63+'COST SHARE YR 3'!S63+'COST SHARE YR 4'!S63+'COST SHARE YR 5'!S63</f>
        <v>0</v>
      </c>
      <c r="S45" s="384">
        <f>'COST SHARE YR 1'!T64+'COST SHARE YR 2'!T63+'COST SHARE YR 3'!T63+'COST SHARE YR 4'!T63+'COST SHARE YR 5'!T63</f>
        <v>0</v>
      </c>
      <c r="T45" s="351" t="s">
        <v>246</v>
      </c>
    </row>
    <row r="46" spans="1:20" ht="12" customHeight="1" thickBot="1">
      <c r="D46" s="346" t="s">
        <v>46</v>
      </c>
      <c r="E46" s="346"/>
      <c r="F46" s="163"/>
      <c r="G46" s="351">
        <f>'YR 4'!K47</f>
        <v>0</v>
      </c>
      <c r="H46" s="346"/>
      <c r="I46" s="346"/>
      <c r="J46" s="346"/>
      <c r="K46" s="350"/>
      <c r="L46" s="482"/>
      <c r="N46" s="568" t="s">
        <v>141</v>
      </c>
      <c r="O46" s="613">
        <f>SUM(O44:O45)</f>
        <v>0</v>
      </c>
      <c r="P46" s="613">
        <f t="shared" ref="P46:S46" si="1">SUM(P44:P45)</f>
        <v>0</v>
      </c>
      <c r="Q46" s="613">
        <f t="shared" si="1"/>
        <v>0</v>
      </c>
      <c r="R46" s="613">
        <f t="shared" si="1"/>
        <v>0</v>
      </c>
      <c r="S46" s="613">
        <f t="shared" si="1"/>
        <v>0</v>
      </c>
      <c r="T46" s="614">
        <f>SUM(O46:S46)</f>
        <v>0</v>
      </c>
    </row>
    <row r="47" spans="1:20" ht="12" customHeight="1">
      <c r="D47" s="346" t="s">
        <v>47</v>
      </c>
      <c r="E47" s="346"/>
      <c r="F47" s="163"/>
      <c r="G47" s="351">
        <f>'YR 5'!K47</f>
        <v>0</v>
      </c>
      <c r="H47" s="346"/>
      <c r="I47" s="346"/>
      <c r="J47" s="346"/>
      <c r="K47" s="350"/>
      <c r="L47" s="482"/>
      <c r="N47" s="204" t="s">
        <v>289</v>
      </c>
      <c r="O47" s="434">
        <f>'COST SHARE YR 1'!P67+'COST SHARE YR 2'!P66+'COST SHARE YR 3'!P66+'COST SHARE YR 4'!P66+'COST SHARE YR 5'!P66</f>
        <v>0</v>
      </c>
      <c r="P47" s="434">
        <f>'COST SHARE YR 1'!Q67+'COST SHARE YR 2'!Q66+'COST SHARE YR 3'!Q66+'COST SHARE YR 4'!Q66+'COST SHARE YR 5'!Q66</f>
        <v>0</v>
      </c>
      <c r="Q47" s="434">
        <f>'COST SHARE YR 1'!R67+'COST SHARE YR 2'!R66+'COST SHARE YR 3'!R66+'COST SHARE YR 4'!R66+'COST SHARE YR 5'!R66</f>
        <v>0</v>
      </c>
      <c r="R47" s="434">
        <f>'COST SHARE YR 1'!S67+'COST SHARE YR 2'!S66+'COST SHARE YR 3'!S66+'COST SHARE YR 4'!S66+'COST SHARE YR 5'!S66</f>
        <v>0</v>
      </c>
      <c r="S47" s="434">
        <f>'COST SHARE YR 1'!T67+'COST SHARE YR 2'!T66+'COST SHARE YR 3'!T66+'COST SHARE YR 4'!T66+'COST SHARE YR 5'!T66</f>
        <v>0</v>
      </c>
    </row>
    <row r="48" spans="1:20" ht="12" customHeight="1">
      <c r="D48" s="346"/>
      <c r="E48" s="346"/>
      <c r="F48" s="346"/>
      <c r="G48" s="346"/>
      <c r="H48" s="346"/>
      <c r="I48" s="346"/>
      <c r="J48" s="346"/>
      <c r="K48" s="350"/>
      <c r="L48" s="482"/>
      <c r="N48" s="204"/>
    </row>
    <row r="49" spans="1:20" ht="12" customHeight="1" thickBot="1">
      <c r="B49" s="345" t="s">
        <v>80</v>
      </c>
      <c r="D49" s="346"/>
      <c r="E49" s="352"/>
      <c r="F49" s="352"/>
      <c r="G49" s="353"/>
      <c r="H49" s="352"/>
      <c r="I49" s="352"/>
      <c r="J49" s="352"/>
      <c r="K49" s="485">
        <f>SUM(G43:G47)</f>
        <v>0</v>
      </c>
      <c r="L49" s="473">
        <f>'YR 1'!L47+'YR 2'!L47+'YR 3'!L47+'YR 4'!L47+'YR 5'!L47</f>
        <v>0</v>
      </c>
      <c r="N49" s="204"/>
    </row>
    <row r="50" spans="1:20" ht="12" customHeight="1" thickBot="1">
      <c r="A50" s="348" t="s">
        <v>81</v>
      </c>
      <c r="B50" s="340" t="s">
        <v>82</v>
      </c>
      <c r="C50" s="340"/>
      <c r="D50" s="354"/>
      <c r="E50" s="330"/>
      <c r="F50" s="330" t="s">
        <v>83</v>
      </c>
      <c r="G50" s="355"/>
      <c r="H50" s="355"/>
      <c r="I50" s="356"/>
      <c r="J50" s="320"/>
      <c r="K50" s="357">
        <f>'YR 1'!K48+'YR 2'!K48+'YR 3'!K48+'YR 4'!K48+'YR 5'!K48</f>
        <v>0</v>
      </c>
      <c r="L50" s="357">
        <f>'YR 1'!L48+'YR 2'!L48+'YR 3'!L48+'YR 4'!L48+'YR 5'!L48</f>
        <v>0</v>
      </c>
      <c r="N50" s="204"/>
    </row>
    <row r="51" spans="1:20" ht="12" customHeight="1">
      <c r="D51" s="358"/>
      <c r="E51" s="358"/>
      <c r="F51" s="323" t="s">
        <v>84</v>
      </c>
      <c r="G51" s="323"/>
      <c r="H51" s="352"/>
      <c r="I51" s="352"/>
      <c r="J51" s="352"/>
      <c r="K51" s="357">
        <f>'YR 1'!K49+'YR 2'!K49+'YR 3'!K49+'YR 4'!K49+'YR 5'!K49</f>
        <v>0</v>
      </c>
      <c r="L51" s="357">
        <f>'YR 1'!L49+'YR 2'!L49+'YR 3'!L49+'YR 4'!L49+'YR 5'!L49</f>
        <v>0</v>
      </c>
      <c r="N51" s="204"/>
    </row>
    <row r="52" spans="1:20" ht="12" customHeight="1">
      <c r="D52" s="358"/>
      <c r="E52" s="358"/>
      <c r="F52" s="358"/>
      <c r="G52" s="358"/>
      <c r="H52" s="346"/>
      <c r="I52" s="346"/>
      <c r="J52" s="346"/>
      <c r="K52" s="359">
        <f>'YR 1'!K50+'YR 2'!K50+'YR 3'!K50+'YR 4'!K50+'YR 5'!K50</f>
        <v>0</v>
      </c>
      <c r="L52" s="487"/>
      <c r="N52" s="204"/>
    </row>
    <row r="53" spans="1:20" ht="12" customHeight="1" thickBot="1">
      <c r="B53" s="345" t="s">
        <v>85</v>
      </c>
      <c r="D53" s="358"/>
      <c r="E53" s="356"/>
      <c r="F53" s="323"/>
      <c r="G53" s="323"/>
      <c r="H53" s="356"/>
      <c r="I53" s="352"/>
      <c r="J53" s="352"/>
      <c r="K53" s="485">
        <f>SUM(K50:K51)</f>
        <v>0</v>
      </c>
      <c r="L53" s="568">
        <f>SUM(L50:L51)</f>
        <v>0</v>
      </c>
      <c r="N53" s="204"/>
    </row>
    <row r="54" spans="1:20" ht="12" customHeight="1" thickBot="1">
      <c r="A54" s="348" t="s">
        <v>86</v>
      </c>
      <c r="B54" s="340" t="s">
        <v>87</v>
      </c>
      <c r="C54" s="340"/>
      <c r="D54" s="360"/>
      <c r="E54" s="346"/>
      <c r="F54" s="346"/>
      <c r="G54" s="346"/>
      <c r="H54" s="346"/>
      <c r="I54" s="346"/>
      <c r="J54" s="346"/>
      <c r="K54" s="350">
        <f>'YR 1'!K52+'YR 2'!K52+'YR 3'!K52+'YR 4'!K52+'YR 5'!K52</f>
        <v>0</v>
      </c>
      <c r="L54" s="481"/>
      <c r="N54" s="379" t="s">
        <v>284</v>
      </c>
      <c r="O54" s="380" t="str">
        <f>'YR 1'!P61</f>
        <v>Sub #1</v>
      </c>
      <c r="P54" s="380" t="str">
        <f>'YR 1'!Q61</f>
        <v>Sub #2</v>
      </c>
      <c r="Q54" s="380" t="str">
        <f>'YR 1'!R61</f>
        <v>Sub #3</v>
      </c>
      <c r="R54" s="380" t="str">
        <f>'YR 1'!S61</f>
        <v>Sub #4</v>
      </c>
      <c r="S54" s="380" t="str">
        <f>'YR 1'!T61</f>
        <v>Sub #5</v>
      </c>
    </row>
    <row r="55" spans="1:20" ht="12" customHeight="1">
      <c r="B55" s="361">
        <v>1</v>
      </c>
      <c r="C55" s="163" t="s">
        <v>88</v>
      </c>
      <c r="D55" s="346"/>
      <c r="E55" s="346"/>
      <c r="F55" s="362"/>
      <c r="G55" s="346"/>
      <c r="I55" s="248"/>
      <c r="J55" s="163"/>
      <c r="K55" s="357">
        <f>'YR 1'!K53+'YR 2'!K53+'YR 3'!K53+'YR 4'!K53+'YR 5'!K53</f>
        <v>0</v>
      </c>
      <c r="L55" s="357">
        <f>'YR 1'!L53+'YR 2'!L53+'YR 3'!L53+'YR 4'!L53+'YR 5'!L53</f>
        <v>0</v>
      </c>
      <c r="N55" s="381" t="s">
        <v>223</v>
      </c>
      <c r="O55" s="382">
        <f>'YR 1'!P62</f>
        <v>0</v>
      </c>
      <c r="P55" s="383">
        <f>'YR 1'!Q62</f>
        <v>0</v>
      </c>
      <c r="Q55" s="383">
        <f>'YR 1'!R62</f>
        <v>0</v>
      </c>
      <c r="R55" s="383">
        <f>'YR 1'!S62</f>
        <v>0</v>
      </c>
      <c r="S55" s="383">
        <f>'YR 1'!T62</f>
        <v>0</v>
      </c>
    </row>
    <row r="56" spans="1:20" ht="12" customHeight="1">
      <c r="B56" s="361">
        <v>2</v>
      </c>
      <c r="C56" s="163" t="s">
        <v>89</v>
      </c>
      <c r="D56" s="346"/>
      <c r="E56" s="346"/>
      <c r="F56" s="362"/>
      <c r="G56" s="346"/>
      <c r="I56" s="248"/>
      <c r="J56" s="163"/>
      <c r="K56" s="357">
        <f>'YR 1'!K54+'YR 2'!K54+'YR 3'!K54+'YR 4'!K54+'YR 5'!K54</f>
        <v>0</v>
      </c>
      <c r="L56" s="357">
        <f>'YR 1'!L54+'YR 2'!L54+'YR 3'!L54+'YR 4'!L54+'YR 5'!L54</f>
        <v>0</v>
      </c>
      <c r="N56" s="357" t="s">
        <v>145</v>
      </c>
      <c r="O56" s="384">
        <f>'YR 1'!P63+'YR 2'!P62+'YR 3'!P63+'YR 4'!P63+'YR 5'!P62</f>
        <v>0</v>
      </c>
      <c r="P56" s="384">
        <f>'YR 1'!Q63+'YR 2'!Q62+'YR 3'!Q63+'YR 4'!Q63+'YR 5'!Q62</f>
        <v>0</v>
      </c>
      <c r="Q56" s="384">
        <f>'YR 1'!R63+'YR 2'!R62+'YR 3'!R63+'YR 4'!R63+'YR 5'!R62</f>
        <v>0</v>
      </c>
      <c r="R56" s="384">
        <f>'YR 1'!S63+'YR 2'!S62+'YR 3'!S63+'YR 4'!S63+'YR 5'!S62</f>
        <v>0</v>
      </c>
      <c r="S56" s="384">
        <f>'YR 1'!T63+'YR 2'!T62+'YR 3'!T63+'YR 4'!T63+'YR 5'!T62</f>
        <v>0</v>
      </c>
      <c r="T56" s="248"/>
    </row>
    <row r="57" spans="1:20" ht="12" customHeight="1" thickBot="1">
      <c r="B57" s="361">
        <v>3</v>
      </c>
      <c r="C57" s="163" t="s">
        <v>90</v>
      </c>
      <c r="D57" s="358"/>
      <c r="E57" s="358"/>
      <c r="F57" s="362"/>
      <c r="G57" s="358"/>
      <c r="I57" s="248"/>
      <c r="J57" s="163"/>
      <c r="K57" s="357">
        <f>'YR 1'!K55+'YR 2'!K55+'YR 3'!K55+'YR 4'!K55+'YR 5'!K55</f>
        <v>0</v>
      </c>
      <c r="L57" s="357">
        <f>'YR 1'!L55+'YR 2'!L55+'YR 3'!L55+'YR 4'!L55+'YR 5'!L55</f>
        <v>0</v>
      </c>
      <c r="N57" s="357" t="s">
        <v>267</v>
      </c>
      <c r="O57" s="384">
        <f>'YR 1'!P64+'YR 2'!P63+'YR 3'!P64+'YR 4'!P64+'YR 5'!P63</f>
        <v>0</v>
      </c>
      <c r="P57" s="384">
        <f>'YR 1'!Q64+'YR 2'!Q63+'YR 3'!Q64+'YR 4'!Q64+'YR 5'!Q63</f>
        <v>0</v>
      </c>
      <c r="Q57" s="384">
        <f>'YR 1'!R64+'YR 2'!R63+'YR 3'!R64+'YR 4'!R64+'YR 5'!R63</f>
        <v>0</v>
      </c>
      <c r="R57" s="384">
        <f>'YR 1'!S64+'YR 2'!S63+'YR 3'!S64+'YR 4'!S64+'YR 5'!S63</f>
        <v>0</v>
      </c>
      <c r="S57" s="384">
        <f>'YR 1'!T64+'YR 2'!T63+'YR 3'!T64+'YR 4'!T64+'YR 5'!T63</f>
        <v>0</v>
      </c>
      <c r="T57" s="351" t="s">
        <v>246</v>
      </c>
    </row>
    <row r="58" spans="1:20" ht="12" customHeight="1" thickBot="1">
      <c r="B58" s="361">
        <v>4</v>
      </c>
      <c r="C58" s="163" t="s">
        <v>91</v>
      </c>
      <c r="D58" s="358"/>
      <c r="E58" s="358"/>
      <c r="F58" s="362"/>
      <c r="G58" s="358"/>
      <c r="I58" s="248"/>
      <c r="J58" s="163"/>
      <c r="K58" s="357">
        <f>'YR 1'!K56+'YR 2'!K56+'YR 3'!K56+'YR 4'!K56+'YR 5'!K56</f>
        <v>0</v>
      </c>
      <c r="L58" s="357">
        <f>'YR 1'!L56+'YR 2'!L56+'YR 3'!L56+'YR 4'!L56+'YR 5'!L56</f>
        <v>0</v>
      </c>
      <c r="N58" s="385" t="s">
        <v>141</v>
      </c>
      <c r="O58" s="179">
        <f>SUM(O56:O57)</f>
        <v>0</v>
      </c>
      <c r="P58" s="179">
        <f t="shared" ref="P58:S58" si="2">SUM(P56:P57)</f>
        <v>0</v>
      </c>
      <c r="Q58" s="179">
        <f t="shared" si="2"/>
        <v>0</v>
      </c>
      <c r="R58" s="179">
        <f t="shared" si="2"/>
        <v>0</v>
      </c>
      <c r="S58" s="313">
        <f t="shared" si="2"/>
        <v>0</v>
      </c>
      <c r="T58" s="386">
        <f>SUM(O58:S58)</f>
        <v>0</v>
      </c>
    </row>
    <row r="59" spans="1:20" ht="12" customHeight="1" thickBot="1">
      <c r="A59" s="363"/>
      <c r="B59" s="364" t="s">
        <v>38</v>
      </c>
      <c r="C59" s="316"/>
      <c r="D59" s="347"/>
      <c r="E59" s="435"/>
      <c r="F59" s="330"/>
      <c r="G59" s="330" t="s">
        <v>92</v>
      </c>
      <c r="H59" s="320"/>
      <c r="I59" s="365"/>
      <c r="J59" s="320"/>
      <c r="K59" s="485">
        <f>SUM(K55:K58)</f>
        <v>0</v>
      </c>
      <c r="L59" s="568">
        <f>SUM(L55:L58)</f>
        <v>0</v>
      </c>
      <c r="N59" s="204" t="s">
        <v>289</v>
      </c>
      <c r="O59" s="434">
        <f>'YR 1'!P67+'YR 2'!P66+'YR 3'!P67+'YR 4'!P67+'YR 5'!P66</f>
        <v>0</v>
      </c>
      <c r="P59" s="434">
        <f>'YR 1'!Q67+'YR 2'!Q66+'YR 3'!Q67+'YR 4'!Q67+'YR 5'!Q66</f>
        <v>0</v>
      </c>
      <c r="Q59" s="434">
        <f>'YR 1'!R67+'YR 2'!R66+'YR 3'!R67+'YR 4'!R67+'YR 5'!R66</f>
        <v>0</v>
      </c>
      <c r="R59" s="434">
        <f>'YR 1'!S67+'YR 2'!S66+'YR 3'!S67+'YR 4'!S67+'YR 5'!S66</f>
        <v>0</v>
      </c>
      <c r="S59" s="434">
        <f>'YR 1'!T67+'YR 2'!T66+'YR 3'!T67+'YR 4'!T67+'YR 5'!T66</f>
        <v>0</v>
      </c>
    </row>
    <row r="60" spans="1:20" ht="12" customHeight="1" thickBot="1">
      <c r="A60" s="348" t="s">
        <v>93</v>
      </c>
      <c r="B60" s="340" t="s">
        <v>94</v>
      </c>
      <c r="C60" s="340"/>
      <c r="D60" s="354"/>
      <c r="E60" s="323"/>
      <c r="F60" s="330"/>
      <c r="G60" s="330"/>
      <c r="H60" s="320"/>
      <c r="I60" s="365"/>
      <c r="J60" s="320"/>
      <c r="K60" s="366"/>
      <c r="L60" s="481"/>
      <c r="N60" s="204"/>
    </row>
    <row r="61" spans="1:20" ht="12" customHeight="1">
      <c r="A61" s="367"/>
      <c r="B61" s="368">
        <v>1</v>
      </c>
      <c r="C61" s="356" t="s">
        <v>0</v>
      </c>
      <c r="D61" s="323"/>
      <c r="E61" s="330"/>
      <c r="F61" s="330"/>
      <c r="G61" s="330"/>
      <c r="H61" s="320"/>
      <c r="I61" s="365"/>
      <c r="J61" s="320"/>
      <c r="K61" s="334">
        <f>'YR 1'!K59+'YR 2'!K59+'YR 3'!K59+'YR 4'!K59+'YR 5'!K59</f>
        <v>0</v>
      </c>
      <c r="L61" s="334">
        <f>'YR 1'!L59+'YR 2'!L59+'YR 3'!L59+'YR 4'!L59+'YR 5'!L59</f>
        <v>0</v>
      </c>
      <c r="N61" s="204"/>
    </row>
    <row r="62" spans="1:20" ht="12" customHeight="1" thickBot="1">
      <c r="A62" s="369"/>
      <c r="B62" s="370">
        <v>2</v>
      </c>
      <c r="C62" s="320" t="s">
        <v>95</v>
      </c>
      <c r="D62" s="330"/>
      <c r="E62" s="330"/>
      <c r="F62" s="330"/>
      <c r="G62" s="330"/>
      <c r="H62" s="320"/>
      <c r="I62" s="365"/>
      <c r="J62" s="320"/>
      <c r="K62" s="334">
        <f>'YR 1'!K60+'YR 2'!K60+'YR 3'!K60+'YR 4'!K60+'YR 5'!K60</f>
        <v>0</v>
      </c>
      <c r="L62" s="334">
        <f>'YR 1'!L60+'YR 2'!L60+'YR 3'!L60+'YR 4'!L60+'YR 5'!L60</f>
        <v>0</v>
      </c>
      <c r="N62" s="204"/>
    </row>
    <row r="63" spans="1:20" ht="12" customHeight="1" thickBot="1">
      <c r="A63" s="369"/>
      <c r="B63" s="370">
        <v>3</v>
      </c>
      <c r="C63" s="320" t="s">
        <v>96</v>
      </c>
      <c r="D63" s="330"/>
      <c r="E63" s="330"/>
      <c r="F63" s="330"/>
      <c r="G63" s="330"/>
      <c r="H63" s="320"/>
      <c r="I63" s="365"/>
      <c r="J63" s="320"/>
      <c r="K63" s="334">
        <f>'YR 1'!K61+'YR 2'!K61+'YR 3'!K61+'YR 4'!K61+'YR 5'!K61</f>
        <v>0</v>
      </c>
      <c r="L63" s="334">
        <f>'YR 1'!L61+'YR 2'!L61+'YR 3'!L61+'YR 4'!L61+'YR 5'!L61</f>
        <v>0</v>
      </c>
      <c r="N63" s="387" t="s">
        <v>207</v>
      </c>
      <c r="O63" s="312"/>
    </row>
    <row r="64" spans="1:20" ht="12" customHeight="1" thickBot="1">
      <c r="A64" s="369"/>
      <c r="B64" s="370">
        <v>4</v>
      </c>
      <c r="C64" s="320" t="s">
        <v>274</v>
      </c>
      <c r="D64" s="330"/>
      <c r="E64" s="330"/>
      <c r="F64" s="330"/>
      <c r="G64" s="330"/>
      <c r="H64" s="320"/>
      <c r="I64" s="365"/>
      <c r="J64" s="320"/>
      <c r="K64" s="334">
        <f>'YR 1'!K62+'YR 2'!K62+'YR 3'!K62+'YR 4'!K62+'YR 5'!K62</f>
        <v>0</v>
      </c>
      <c r="L64" s="334">
        <f>'YR 1'!L62+'YR 2'!L62+'YR 3'!L62+'YR 4'!L62+'YR 5'!L62</f>
        <v>0</v>
      </c>
      <c r="N64" s="387" t="s">
        <v>208</v>
      </c>
      <c r="O64" s="312">
        <f>'YR 1'!K78</f>
        <v>0</v>
      </c>
    </row>
    <row r="65" spans="1:15" ht="12" customHeight="1" thickBot="1">
      <c r="A65" s="163"/>
      <c r="B65" s="370">
        <v>5</v>
      </c>
      <c r="C65" s="320" t="s">
        <v>258</v>
      </c>
      <c r="D65" s="330"/>
      <c r="E65" s="330"/>
      <c r="F65" s="330" t="s">
        <v>287</v>
      </c>
      <c r="G65" s="330"/>
      <c r="H65" s="320"/>
      <c r="I65" s="365"/>
      <c r="J65" s="320"/>
      <c r="K65" s="371">
        <f>'YR 1'!K63+'YR 2'!K63+'YR 3'!K63+'YR 4'!K63+'YR 5'!K63</f>
        <v>0</v>
      </c>
      <c r="L65" s="334">
        <f>'YR 1'!L63+'YR 2'!L63+'YR 3'!L63+'YR 4'!L63+'YR 5'!L63</f>
        <v>0</v>
      </c>
      <c r="N65" s="387" t="s">
        <v>209</v>
      </c>
      <c r="O65" s="312">
        <f>'YR 2'!K78</f>
        <v>0</v>
      </c>
    </row>
    <row r="66" spans="1:15" ht="12" customHeight="1" thickBot="1">
      <c r="A66" s="370"/>
      <c r="B66" s="320"/>
      <c r="C66" s="320"/>
      <c r="D66" s="330"/>
      <c r="E66" s="330"/>
      <c r="F66" s="330" t="s">
        <v>288</v>
      </c>
      <c r="G66" s="330"/>
      <c r="H66" s="320"/>
      <c r="I66" s="365"/>
      <c r="J66" s="320"/>
      <c r="K66" s="371">
        <f>'YR 1'!K64+'YR 2'!K64+'YR 3'!K64+'YR 4'!K64+'YR 5'!K64</f>
        <v>0</v>
      </c>
      <c r="L66" s="334">
        <f>'YR 1'!L64+'YR 2'!L64+'YR 3'!L64+'YR 4'!L64+'YR 5'!L64</f>
        <v>0</v>
      </c>
      <c r="N66" s="387" t="s">
        <v>210</v>
      </c>
      <c r="O66" s="312">
        <f>'YR 3'!K78</f>
        <v>0</v>
      </c>
    </row>
    <row r="67" spans="1:15" ht="12" customHeight="1" thickBot="1">
      <c r="A67" s="370"/>
      <c r="C67" s="320" t="s">
        <v>122</v>
      </c>
      <c r="D67" s="330"/>
      <c r="E67" s="330"/>
      <c r="F67" s="330"/>
      <c r="G67" s="330"/>
      <c r="H67" s="320"/>
      <c r="I67" s="365"/>
      <c r="J67" s="320"/>
      <c r="K67" s="371">
        <f>K65+K66</f>
        <v>0</v>
      </c>
      <c r="L67" s="334">
        <f>L65+L66</f>
        <v>0</v>
      </c>
      <c r="N67" s="387" t="s">
        <v>211</v>
      </c>
      <c r="O67" s="312">
        <f>'YR 4'!K77</f>
        <v>0</v>
      </c>
    </row>
    <row r="68" spans="1:15" ht="12" customHeight="1" thickBot="1">
      <c r="A68" s="369"/>
      <c r="B68" s="370">
        <v>6</v>
      </c>
      <c r="C68" s="320" t="s">
        <v>1</v>
      </c>
      <c r="D68" s="330"/>
      <c r="E68" s="330"/>
      <c r="F68" s="330"/>
      <c r="G68" s="330"/>
      <c r="H68" s="320"/>
      <c r="I68" s="365"/>
      <c r="J68" s="320"/>
      <c r="K68" s="334">
        <f>'YR 1'!K66+'YR 2'!K66+'YR 3'!K66+'YR 4'!K66+'YR 5'!K66</f>
        <v>0</v>
      </c>
      <c r="L68" s="334">
        <f>'YR 1'!L66+'YR 2'!L66+'YR 3'!L66+'YR 4'!L66+'YR 5'!L66</f>
        <v>0</v>
      </c>
      <c r="N68" s="387" t="s">
        <v>212</v>
      </c>
      <c r="O68" s="312">
        <f>'YR 5'!K78</f>
        <v>0</v>
      </c>
    </row>
    <row r="69" spans="1:15" ht="12" customHeight="1">
      <c r="A69" s="369"/>
      <c r="B69" s="370">
        <v>7</v>
      </c>
      <c r="C69" s="320" t="s">
        <v>113</v>
      </c>
      <c r="D69" s="330"/>
      <c r="E69" s="330"/>
      <c r="F69" s="330" t="s">
        <v>39</v>
      </c>
      <c r="G69" s="330"/>
      <c r="H69" s="320"/>
      <c r="I69" s="365"/>
      <c r="J69" s="320"/>
      <c r="K69" s="334">
        <f>'YR 1'!K67+'YR 2'!K67+'YR 3'!K67+'YR 4'!K67+'YR 5'!K67</f>
        <v>0</v>
      </c>
      <c r="L69" s="334">
        <f>'YR 1'!L67+'YR 2'!L67+'YR 3'!L67+'YR 4'!L67+'YR 5'!L67</f>
        <v>0</v>
      </c>
      <c r="N69" s="204"/>
    </row>
    <row r="70" spans="1:15" ht="12" customHeight="1" thickBot="1">
      <c r="A70" s="363"/>
      <c r="B70" s="316"/>
      <c r="C70" s="316" t="s">
        <v>97</v>
      </c>
      <c r="D70" s="317"/>
      <c r="E70" s="317"/>
      <c r="F70" s="317"/>
      <c r="G70" s="330"/>
      <c r="H70" s="320"/>
      <c r="I70" s="365"/>
      <c r="J70" s="320"/>
      <c r="K70" s="357">
        <f>SUM(K61:K69)-K67</f>
        <v>0</v>
      </c>
      <c r="L70" s="357">
        <f>SUM(L61:L69)-L67</f>
        <v>0</v>
      </c>
      <c r="N70" s="204"/>
    </row>
    <row r="71" spans="1:15" ht="12" customHeight="1" thickBot="1">
      <c r="A71" s="348" t="s">
        <v>98</v>
      </c>
      <c r="B71" s="340" t="s">
        <v>99</v>
      </c>
      <c r="C71" s="340"/>
      <c r="D71" s="341"/>
      <c r="E71" s="341"/>
      <c r="F71" s="360"/>
      <c r="G71" s="355"/>
      <c r="H71" s="320"/>
      <c r="I71" s="365"/>
      <c r="J71" s="320"/>
      <c r="K71" s="486">
        <f>K40+K49+K53+K59+K70</f>
        <v>0</v>
      </c>
      <c r="L71" s="568">
        <f>L40+L49+L53+L59+L70</f>
        <v>0</v>
      </c>
      <c r="N71" s="204"/>
    </row>
    <row r="72" spans="1:15" ht="12" customHeight="1" thickBot="1">
      <c r="A72" s="348" t="s">
        <v>100</v>
      </c>
      <c r="B72" s="340" t="s">
        <v>101</v>
      </c>
      <c r="C72" s="340"/>
      <c r="D72" s="341"/>
      <c r="E72" s="341"/>
      <c r="F72" s="440"/>
      <c r="G72" s="372"/>
      <c r="H72" s="373"/>
      <c r="J72" s="163"/>
      <c r="K72" s="350"/>
      <c r="L72" s="481"/>
      <c r="N72" s="204"/>
    </row>
    <row r="73" spans="1:15" ht="12" customHeight="1" thickBot="1">
      <c r="A73" s="707" t="s">
        <v>151</v>
      </c>
      <c r="B73" s="708"/>
      <c r="C73" s="708"/>
      <c r="D73" s="374">
        <f>Rates!B27</f>
        <v>0.49</v>
      </c>
      <c r="E73" s="346"/>
      <c r="F73" s="441">
        <f>K71-K49-K59-K69-K66</f>
        <v>0</v>
      </c>
      <c r="G73" s="375">
        <f>'YR 1'!F71+'YR 2'!F71+'YR 3'!F71+'YR 4'!F71+'YR 5'!F71</f>
        <v>0</v>
      </c>
      <c r="H73" s="376"/>
      <c r="J73" s="163"/>
      <c r="K73" s="334">
        <f>'YR 1'!K71+'YR 2'!K71+'YR 3'!K71+'YR 4'!K71+'YR 5'!K71</f>
        <v>0</v>
      </c>
      <c r="L73" s="480">
        <f>'COST SHARE YR 1'!K71+'COST SHARE YR 2'!K71+'COST SHARE YR 3'!K71+'COST SHARE YR 4'!K71+'COST SHARE YR 5'!K71</f>
        <v>0</v>
      </c>
      <c r="N73" s="204"/>
    </row>
    <row r="74" spans="1:15" ht="12" customHeight="1" thickBot="1">
      <c r="B74" s="345" t="s">
        <v>102</v>
      </c>
      <c r="D74" s="346"/>
      <c r="E74" s="346"/>
      <c r="F74" s="358"/>
      <c r="G74" s="377"/>
      <c r="H74" s="204"/>
      <c r="J74" s="163"/>
      <c r="K74" s="334">
        <f>K73</f>
        <v>0</v>
      </c>
      <c r="L74" s="480">
        <f>'COST SHARE YR 1'!K72+'COST SHARE YR 2'!K72+'COST SHARE YR 3'!K72+'COST SHARE YR 4'!K72+'COST SHARE YR 5'!K72</f>
        <v>0</v>
      </c>
      <c r="N74" s="709" t="s">
        <v>156</v>
      </c>
      <c r="O74" s="710"/>
    </row>
    <row r="75" spans="1:15" ht="12" customHeight="1" thickBot="1">
      <c r="A75" s="348" t="s">
        <v>103</v>
      </c>
      <c r="B75" s="340" t="s">
        <v>104</v>
      </c>
      <c r="C75" s="340"/>
      <c r="D75" s="341"/>
      <c r="E75" s="341"/>
      <c r="F75" s="360"/>
      <c r="G75" s="347"/>
      <c r="H75" s="316"/>
      <c r="I75" s="365"/>
      <c r="J75" s="320"/>
      <c r="K75" s="65">
        <f>K71+K74</f>
        <v>0</v>
      </c>
      <c r="L75" s="568">
        <f>L71+L74</f>
        <v>0</v>
      </c>
      <c r="N75" s="562" t="s">
        <v>153</v>
      </c>
      <c r="O75" s="563">
        <f>'YR 1'!P75+'YR 2'!P75+'YR 3'!P75+'YR 4'!P75+'YR 5'!P75</f>
        <v>0</v>
      </c>
    </row>
    <row r="76" spans="1:15" ht="12" customHeight="1" thickBot="1">
      <c r="A76" s="348" t="s">
        <v>105</v>
      </c>
      <c r="B76" s="340" t="s">
        <v>106</v>
      </c>
      <c r="C76" s="340"/>
      <c r="D76" s="341"/>
      <c r="E76" s="341"/>
      <c r="F76" s="341"/>
      <c r="G76" s="341"/>
      <c r="H76" s="349"/>
      <c r="I76" s="365"/>
      <c r="J76" s="320"/>
      <c r="K76" s="618">
        <f>'YR 1'!K74+'YR 2'!K74+'YR 3'!K74+'YR 4'!K74+'YR 5'!K74</f>
        <v>0</v>
      </c>
      <c r="L76" s="24"/>
      <c r="N76" s="562" t="s">
        <v>157</v>
      </c>
      <c r="O76" s="563">
        <f>'YR 1'!P76+'YR 2'!P76+'YR 3'!P76+'YR 4'!P76+'YR 5'!P76</f>
        <v>0</v>
      </c>
    </row>
    <row r="77" spans="1:15" ht="12" customHeight="1" thickBot="1">
      <c r="A77" s="348" t="s">
        <v>107</v>
      </c>
      <c r="B77" s="340" t="s">
        <v>108</v>
      </c>
      <c r="C77" s="340"/>
      <c r="D77" s="360"/>
      <c r="E77" s="352"/>
      <c r="F77" s="352"/>
      <c r="G77" s="352"/>
      <c r="H77" s="356"/>
      <c r="I77" s="365"/>
      <c r="J77" s="320"/>
      <c r="K77" s="378">
        <f>K75+K76</f>
        <v>0</v>
      </c>
      <c r="L77" s="24"/>
      <c r="N77" s="562" t="s">
        <v>214</v>
      </c>
      <c r="O77" s="563">
        <f>'YR 1'!P77+'YR 2'!P77+'YR 3'!P77+'YR 4'!P77+'YR 5'!P77</f>
        <v>0</v>
      </c>
    </row>
    <row r="78" spans="1:15" ht="12" customHeight="1">
      <c r="A78" s="163"/>
      <c r="K78" s="163"/>
      <c r="L78" s="204"/>
      <c r="N78" s="564" t="s">
        <v>215</v>
      </c>
      <c r="O78" s="565">
        <f>'YR 1'!P78+'YR 2'!P78+'YR 3'!P78+'YR 4'!P78+'YR 5'!P78</f>
        <v>0</v>
      </c>
    </row>
    <row r="79" spans="1:15" ht="12" customHeight="1">
      <c r="A79" s="163"/>
      <c r="E79" s="422" t="s">
        <v>273</v>
      </c>
      <c r="K79" s="163"/>
      <c r="L79" s="375">
        <f>'YR 1'!K75+'YR 2'!K75+'YR 3'!K75+'YR 4'!K75+'YR 5'!K75</f>
        <v>0</v>
      </c>
      <c r="N79" s="562" t="s">
        <v>154</v>
      </c>
      <c r="O79" s="563">
        <f>'YR 1'!P79+'YR 2'!P79+'YR 3'!P79+'YR 4'!P79+'YR 5'!P79</f>
        <v>0</v>
      </c>
    </row>
    <row r="80" spans="1:15" ht="12" customHeight="1" thickBot="1">
      <c r="A80" s="163"/>
      <c r="E80" s="422" t="s">
        <v>110</v>
      </c>
      <c r="K80" s="163"/>
      <c r="N80" s="566" t="s">
        <v>155</v>
      </c>
      <c r="O80" s="567">
        <f>'YR 1'!P80+'YR 2'!P79+'YR 3'!P80+'YR 4'!P80+'YR 5'!P80</f>
        <v>0</v>
      </c>
    </row>
  </sheetData>
  <sheetProtection algorithmName="SHA-512" hashValue="71Al1nh0pE+V2nVgQQYrni5XwzbKrM9mm5SdrbzabhZpkxbvb7qkSm1BTz6/Zyr3IZ34c3VdM+xfj2+aoYyipQ==" saltValue="oGhVaGxmkl1c8mgiDlpu1Q==" spinCount="100000" sheet="1" objects="1" scenarios="1"/>
  <mergeCells count="3">
    <mergeCell ref="D2:F4"/>
    <mergeCell ref="A73:C73"/>
    <mergeCell ref="N74:O74"/>
  </mergeCells>
  <phoneticPr fontId="2" type="noConversion"/>
  <printOptions horizontalCentered="1" verticalCentered="1"/>
  <pageMargins left="0.45" right="0.45" top="0.1" bottom="0.02" header="0.5" footer="0.5"/>
  <pageSetup scale="89" orientation="portrait" horizontalDpi="300" verticalDpi="300"/>
  <headerFooter alignWithMargins="0"/>
  <ignoredErrors>
    <ignoredError sqref="L73:L74 L49" unlocked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abSelected="1" zoomScaleNormal="100" workbookViewId="0">
      <selection activeCell="F14" sqref="F14"/>
    </sheetView>
  </sheetViews>
  <sheetFormatPr defaultColWidth="8.7265625" defaultRowHeight="12.5"/>
  <cols>
    <col min="1" max="1" width="20.7265625" style="4" customWidth="1"/>
    <col min="2" max="2" width="12.453125" style="4" customWidth="1"/>
    <col min="3" max="3" width="17.7265625" style="4" customWidth="1"/>
    <col min="4" max="4" width="12.1796875" style="4" customWidth="1"/>
    <col min="5" max="5" width="16" style="4" customWidth="1"/>
    <col min="6" max="6" width="10.453125" style="4" customWidth="1"/>
    <col min="7" max="7" width="10.26953125" style="4" customWidth="1"/>
    <col min="8" max="8" width="9.26953125" style="4" customWidth="1"/>
    <col min="9" max="11" width="8.7265625" style="4"/>
    <col min="12" max="12" width="9.26953125" style="4" bestFit="1" customWidth="1"/>
    <col min="13" max="16384" width="8.7265625" style="4"/>
  </cols>
  <sheetData>
    <row r="1" spans="1:12">
      <c r="D1" s="5"/>
      <c r="E1" s="6"/>
      <c r="F1" s="7"/>
      <c r="L1" s="4" t="s">
        <v>158</v>
      </c>
    </row>
    <row r="2" spans="1:12" ht="12.65" customHeight="1">
      <c r="A2" s="4" t="s">
        <v>20</v>
      </c>
      <c r="B2" s="4" t="s">
        <v>21</v>
      </c>
      <c r="C2" s="4" t="s">
        <v>22</v>
      </c>
      <c r="D2" s="3" t="s">
        <v>12</v>
      </c>
      <c r="E2" s="1"/>
      <c r="F2" s="2"/>
      <c r="L2" s="58">
        <v>25000</v>
      </c>
    </row>
    <row r="3" spans="1:12">
      <c r="D3" s="631" t="s">
        <v>137</v>
      </c>
      <c r="E3" s="632"/>
      <c r="F3" s="633"/>
      <c r="L3" s="58">
        <v>50000</v>
      </c>
    </row>
    <row r="4" spans="1:12">
      <c r="A4" s="4" t="s">
        <v>23</v>
      </c>
      <c r="B4" s="442">
        <v>0.32719999999999999</v>
      </c>
      <c r="C4" s="4" t="s">
        <v>213</v>
      </c>
      <c r="D4" s="8"/>
      <c r="E4" s="1"/>
      <c r="F4" s="2"/>
      <c r="L4" s="58">
        <v>75000</v>
      </c>
    </row>
    <row r="5" spans="1:12">
      <c r="A5" s="4" t="s">
        <v>24</v>
      </c>
      <c r="B5" s="442">
        <v>4.0000000000000001E-3</v>
      </c>
      <c r="C5" s="4" t="s">
        <v>286</v>
      </c>
      <c r="D5" s="634" t="s">
        <v>138</v>
      </c>
      <c r="E5" s="635"/>
      <c r="F5" s="636"/>
      <c r="L5" s="58">
        <v>100000</v>
      </c>
    </row>
    <row r="6" spans="1:12">
      <c r="A6" s="4" t="s">
        <v>25</v>
      </c>
      <c r="B6" s="442">
        <v>8.0600000000000005E-2</v>
      </c>
      <c r="D6" s="637" t="s">
        <v>139</v>
      </c>
      <c r="E6" s="638"/>
      <c r="F6" s="639"/>
      <c r="L6" s="58">
        <v>125000</v>
      </c>
    </row>
    <row r="7" spans="1:12" ht="13.15" customHeight="1" thickBot="1">
      <c r="A7" s="4" t="s">
        <v>26</v>
      </c>
      <c r="B7" s="442">
        <v>8.0600000000000005E-2</v>
      </c>
      <c r="D7" s="640"/>
      <c r="E7" s="641"/>
      <c r="F7" s="642"/>
      <c r="L7" s="58">
        <v>150000</v>
      </c>
    </row>
    <row r="8" spans="1:12">
      <c r="A8" s="4" t="s">
        <v>231</v>
      </c>
      <c r="B8" s="442">
        <v>4.0000000000000001E-3</v>
      </c>
      <c r="E8" s="29" t="s">
        <v>134</v>
      </c>
      <c r="F8" s="29" t="s">
        <v>135</v>
      </c>
      <c r="G8" s="29" t="s">
        <v>136</v>
      </c>
      <c r="I8" s="4" t="s">
        <v>213</v>
      </c>
      <c r="L8" s="58">
        <v>175000</v>
      </c>
    </row>
    <row r="9" spans="1:12" ht="13">
      <c r="A9" s="4" t="s">
        <v>27</v>
      </c>
      <c r="B9" s="45">
        <v>1955.2</v>
      </c>
      <c r="C9" s="4" t="s">
        <v>146</v>
      </c>
      <c r="E9" s="431">
        <v>725.57</v>
      </c>
      <c r="F9" s="431">
        <v>1230.69</v>
      </c>
      <c r="G9" s="431">
        <v>1501.23</v>
      </c>
      <c r="I9" s="4" t="s">
        <v>286</v>
      </c>
      <c r="L9" s="58">
        <v>200000</v>
      </c>
    </row>
    <row r="10" spans="1:12" ht="13">
      <c r="A10" s="4" t="s">
        <v>27</v>
      </c>
      <c r="B10" s="45">
        <v>1466.4</v>
      </c>
      <c r="C10" s="4" t="s">
        <v>147</v>
      </c>
      <c r="E10" s="431">
        <v>544.17999999999995</v>
      </c>
      <c r="F10" s="431">
        <v>923.02</v>
      </c>
      <c r="G10" s="431">
        <v>1125.92</v>
      </c>
      <c r="L10" s="58">
        <v>225000</v>
      </c>
    </row>
    <row r="11" spans="1:12">
      <c r="B11" s="4" t="s">
        <v>115</v>
      </c>
      <c r="C11" s="44" t="s">
        <v>120</v>
      </c>
      <c r="D11" s="4" t="s">
        <v>118</v>
      </c>
      <c r="L11" s="58">
        <v>250000</v>
      </c>
    </row>
    <row r="12" spans="1:12" ht="13.5" thickBot="1">
      <c r="A12" s="4" t="s">
        <v>28</v>
      </c>
      <c r="B12" s="443">
        <v>6867</v>
      </c>
      <c r="C12" s="45">
        <f>B12*2</f>
        <v>13734</v>
      </c>
      <c r="D12" s="45">
        <f>F13*F14</f>
        <v>573</v>
      </c>
      <c r="E12" s="14"/>
      <c r="F12" s="46"/>
      <c r="H12" s="30" t="s">
        <v>119</v>
      </c>
    </row>
    <row r="13" spans="1:12" ht="13" thickBot="1">
      <c r="A13" s="4" t="s">
        <v>29</v>
      </c>
      <c r="B13" s="45">
        <f>C13/2</f>
        <v>7073.01</v>
      </c>
      <c r="C13" s="45">
        <f t="shared" ref="C13:D16" si="0">C12+(C12*$H$13)</f>
        <v>14146.02</v>
      </c>
      <c r="D13" s="45">
        <f t="shared" si="0"/>
        <v>590.19000000000005</v>
      </c>
      <c r="E13" s="4" t="s">
        <v>116</v>
      </c>
      <c r="F13" s="444">
        <v>573</v>
      </c>
      <c r="H13" s="445">
        <v>0.03</v>
      </c>
    </row>
    <row r="14" spans="1:12">
      <c r="A14" s="4" t="s">
        <v>30</v>
      </c>
      <c r="B14" s="45">
        <f>C14/2</f>
        <v>7285.2003000000004</v>
      </c>
      <c r="C14" s="45">
        <f t="shared" si="0"/>
        <v>14570.400600000001</v>
      </c>
      <c r="D14" s="45">
        <f t="shared" si="0"/>
        <v>607.89570000000003</v>
      </c>
      <c r="E14" s="4" t="s">
        <v>117</v>
      </c>
      <c r="F14" s="444">
        <v>1</v>
      </c>
    </row>
    <row r="15" spans="1:12">
      <c r="A15" s="4" t="s">
        <v>48</v>
      </c>
      <c r="B15" s="45">
        <f>C15/2</f>
        <v>7503.7563090000003</v>
      </c>
      <c r="C15" s="45">
        <f t="shared" si="0"/>
        <v>15007.512618000001</v>
      </c>
      <c r="D15" s="45">
        <f t="shared" si="0"/>
        <v>626.13257099999998</v>
      </c>
    </row>
    <row r="16" spans="1:12">
      <c r="A16" s="4" t="s">
        <v>49</v>
      </c>
      <c r="B16" s="45">
        <f>C16/2</f>
        <v>7728.8689982700007</v>
      </c>
      <c r="C16" s="45">
        <f t="shared" si="0"/>
        <v>15457.737996540001</v>
      </c>
      <c r="D16" s="45">
        <f t="shared" si="0"/>
        <v>644.91654813000002</v>
      </c>
    </row>
    <row r="19" spans="1:7">
      <c r="A19" s="4" t="s">
        <v>31</v>
      </c>
      <c r="B19" s="446">
        <v>7.5</v>
      </c>
    </row>
    <row r="20" spans="1:7">
      <c r="A20" s="4" t="s">
        <v>32</v>
      </c>
      <c r="B20" s="447">
        <v>20</v>
      </c>
    </row>
    <row r="21" spans="1:7">
      <c r="B21" s="448"/>
    </row>
    <row r="22" spans="1:7" ht="13" thickBot="1">
      <c r="A22" s="4" t="s">
        <v>33</v>
      </c>
      <c r="B22" s="449">
        <v>0.49</v>
      </c>
      <c r="D22" s="4" t="s">
        <v>123</v>
      </c>
    </row>
    <row r="23" spans="1:7" ht="13">
      <c r="A23" s="4" t="s">
        <v>34</v>
      </c>
      <c r="B23" s="449">
        <v>0.49</v>
      </c>
      <c r="D23" s="47" t="s">
        <v>126</v>
      </c>
      <c r="E23" s="48" t="s">
        <v>124</v>
      </c>
      <c r="F23" s="49">
        <v>0.49</v>
      </c>
      <c r="G23" s="50" t="s">
        <v>125</v>
      </c>
    </row>
    <row r="24" spans="1:7">
      <c r="A24" s="4" t="s">
        <v>35</v>
      </c>
      <c r="B24" s="449">
        <v>0.49</v>
      </c>
      <c r="D24" s="51"/>
      <c r="F24" s="52">
        <v>0.49</v>
      </c>
      <c r="G24" s="4" t="s">
        <v>127</v>
      </c>
    </row>
    <row r="25" spans="1:7">
      <c r="A25" s="4" t="s">
        <v>111</v>
      </c>
      <c r="B25" s="449">
        <v>0.49</v>
      </c>
      <c r="D25" s="51"/>
      <c r="F25" s="52">
        <v>0.38</v>
      </c>
      <c r="G25" s="4" t="s">
        <v>128</v>
      </c>
    </row>
    <row r="26" spans="1:7" ht="13" thickBot="1">
      <c r="A26" s="4" t="s">
        <v>112</v>
      </c>
      <c r="B26" s="449">
        <v>0.49</v>
      </c>
      <c r="D26" s="53" t="s">
        <v>129</v>
      </c>
      <c r="E26" s="54"/>
      <c r="F26" s="55">
        <v>0.26</v>
      </c>
      <c r="G26" s="54" t="s">
        <v>130</v>
      </c>
    </row>
    <row r="27" spans="1:7" ht="13" thickBot="1">
      <c r="A27" s="4" t="s">
        <v>152</v>
      </c>
      <c r="B27" s="449">
        <v>0.49</v>
      </c>
      <c r="F27" s="52"/>
    </row>
    <row r="28" spans="1:7" ht="13">
      <c r="D28" s="47" t="s">
        <v>126</v>
      </c>
      <c r="E28" s="56" t="s">
        <v>131</v>
      </c>
      <c r="F28" s="49">
        <v>0.36</v>
      </c>
      <c r="G28" s="50" t="s">
        <v>130</v>
      </c>
    </row>
    <row r="29" spans="1:7" ht="13">
      <c r="D29" s="51"/>
      <c r="E29" s="30" t="s">
        <v>132</v>
      </c>
      <c r="F29" s="52"/>
    </row>
    <row r="30" spans="1:7" ht="13" thickBot="1">
      <c r="D30" s="53" t="s">
        <v>129</v>
      </c>
      <c r="E30" s="54"/>
      <c r="F30" s="55">
        <v>0.26</v>
      </c>
      <c r="G30" s="54" t="s">
        <v>130</v>
      </c>
    </row>
    <row r="31" spans="1:7" ht="13" thickBot="1">
      <c r="F31" s="57"/>
    </row>
    <row r="32" spans="1:7" ht="13">
      <c r="D32" s="47" t="s">
        <v>126</v>
      </c>
      <c r="E32" s="56" t="s">
        <v>133</v>
      </c>
      <c r="F32" s="49">
        <v>0.495</v>
      </c>
      <c r="G32" s="50" t="s">
        <v>130</v>
      </c>
    </row>
    <row r="33" spans="4:7" ht="13" thickBot="1">
      <c r="D33" s="53" t="s">
        <v>129</v>
      </c>
      <c r="E33" s="54"/>
      <c r="F33" s="55">
        <v>0.26</v>
      </c>
      <c r="G33" s="54" t="s">
        <v>130</v>
      </c>
    </row>
  </sheetData>
  <mergeCells count="3">
    <mergeCell ref="D3:F3"/>
    <mergeCell ref="D5:F5"/>
    <mergeCell ref="D6:F7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0"/>
  <sheetViews>
    <sheetView showGridLines="0" showZeros="0" zoomScale="90" zoomScaleNormal="90" workbookViewId="0">
      <selection activeCell="K8" sqref="K8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453125" style="15" customWidth="1"/>
    <col min="8" max="8" width="8.453125" style="15" bestFit="1" customWidth="1"/>
    <col min="9" max="9" width="5.1796875" style="15" customWidth="1"/>
    <col min="10" max="10" width="5.1796875" style="24" customWidth="1"/>
    <col min="11" max="11" width="13.453125" style="153" customWidth="1"/>
    <col min="12" max="12" width="11.54296875" style="15" customWidth="1"/>
    <col min="13" max="13" width="3.54296875" style="15" customWidth="1"/>
    <col min="14" max="14" width="4.81640625" style="15" customWidth="1"/>
    <col min="15" max="15" width="25.453125" style="120" customWidth="1"/>
    <col min="16" max="21" width="10.7265625" style="15" customWidth="1"/>
    <col min="22" max="16384" width="10.7265625" style="15"/>
  </cols>
  <sheetData>
    <row r="1" spans="1:26" s="112" customFormat="1" ht="12" customHeight="1">
      <c r="A1" s="656" t="s">
        <v>226</v>
      </c>
      <c r="B1" s="656"/>
      <c r="C1" s="656"/>
      <c r="D1" s="656"/>
      <c r="E1" s="656"/>
      <c r="F1" s="111"/>
      <c r="K1" s="430"/>
      <c r="O1" s="650" t="s">
        <v>12</v>
      </c>
      <c r="P1" s="651"/>
      <c r="Q1" s="652"/>
    </row>
    <row r="2" spans="1:26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  <c r="S2" s="429" t="s">
        <v>206</v>
      </c>
    </row>
    <row r="3" spans="1:26" ht="10.5">
      <c r="A3" s="657"/>
      <c r="B3" s="657"/>
      <c r="C3" s="657"/>
      <c r="D3" s="657"/>
      <c r="E3" s="657"/>
      <c r="G3" s="114" t="s">
        <v>148</v>
      </c>
      <c r="K3" s="15"/>
      <c r="O3" s="659" t="s">
        <v>218</v>
      </c>
      <c r="P3" s="660"/>
      <c r="Q3" s="661"/>
      <c r="S3" s="15" t="s">
        <v>255</v>
      </c>
    </row>
    <row r="4" spans="1:26" ht="12" customHeight="1">
      <c r="A4" s="657"/>
      <c r="B4" s="657"/>
      <c r="C4" s="657"/>
      <c r="D4" s="657"/>
      <c r="E4" s="657"/>
      <c r="G4" s="40"/>
      <c r="K4" s="15"/>
      <c r="O4" s="662" t="s">
        <v>219</v>
      </c>
      <c r="P4" s="663"/>
      <c r="Q4" s="664"/>
      <c r="S4" s="15" t="s">
        <v>257</v>
      </c>
    </row>
    <row r="5" spans="1:26" ht="12" customHeight="1">
      <c r="K5" s="27"/>
      <c r="L5" s="153"/>
      <c r="O5" s="665" t="s">
        <v>279</v>
      </c>
      <c r="P5" s="666"/>
      <c r="Q5" s="667"/>
      <c r="S5" s="15" t="s">
        <v>256</v>
      </c>
    </row>
    <row r="6" spans="1:26" ht="12" customHeight="1" thickBot="1">
      <c r="G6" s="114" t="s">
        <v>43</v>
      </c>
      <c r="K6" s="15"/>
      <c r="L6" s="153"/>
      <c r="O6" s="668" t="s">
        <v>224</v>
      </c>
      <c r="P6" s="669"/>
      <c r="Q6" s="670"/>
      <c r="S6" s="15" t="s">
        <v>222</v>
      </c>
    </row>
    <row r="7" spans="1:26" ht="12" customHeight="1" thickBot="1">
      <c r="A7" s="250" t="s">
        <v>50</v>
      </c>
      <c r="B7" s="251"/>
      <c r="C7" s="251"/>
      <c r="D7" s="252"/>
      <c r="E7" s="116"/>
      <c r="F7" s="116"/>
      <c r="G7" s="116"/>
      <c r="H7" s="117"/>
      <c r="I7" s="118"/>
      <c r="J7" s="118"/>
      <c r="K7" s="450" t="s">
        <v>41</v>
      </c>
      <c r="L7" s="427"/>
      <c r="M7" s="114"/>
      <c r="O7" s="647" t="s">
        <v>220</v>
      </c>
      <c r="P7" s="648"/>
      <c r="Q7" s="649"/>
      <c r="S7" s="15" t="s">
        <v>259</v>
      </c>
    </row>
    <row r="8" spans="1:26" ht="12" customHeight="1" thickBot="1">
      <c r="A8" s="9"/>
      <c r="B8" s="10"/>
      <c r="C8" s="10"/>
      <c r="D8" s="31" t="s">
        <v>150</v>
      </c>
      <c r="E8" s="11"/>
      <c r="F8" s="11"/>
      <c r="G8" s="11"/>
      <c r="H8" s="12"/>
      <c r="I8" s="13"/>
      <c r="J8" s="10"/>
      <c r="K8" s="451"/>
      <c r="L8" s="471"/>
      <c r="M8" s="41"/>
      <c r="O8" s="673" t="s">
        <v>221</v>
      </c>
      <c r="P8" s="674"/>
      <c r="Q8" s="675"/>
      <c r="S8" s="15" t="s">
        <v>281</v>
      </c>
    </row>
    <row r="9" spans="1:26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47"/>
      <c r="M9" s="26"/>
      <c r="O9" s="15"/>
      <c r="S9" s="643" t="s">
        <v>282</v>
      </c>
      <c r="T9" s="643"/>
      <c r="U9" s="643"/>
      <c r="V9" s="643"/>
      <c r="W9" s="643"/>
      <c r="X9" s="643"/>
      <c r="Y9" s="643"/>
      <c r="Z9" s="643"/>
    </row>
    <row r="10" spans="1:26" ht="12" customHeight="1" thickBot="1">
      <c r="A10" s="250" t="s">
        <v>51</v>
      </c>
      <c r="B10" s="251"/>
      <c r="C10" s="251"/>
      <c r="D10" s="253"/>
      <c r="E10" s="254"/>
      <c r="F10" s="252"/>
      <c r="G10" s="17"/>
      <c r="H10" s="18"/>
      <c r="I10" s="18"/>
      <c r="J10" s="15" t="s">
        <v>7</v>
      </c>
      <c r="K10" s="453"/>
      <c r="L10" s="150"/>
    </row>
    <row r="11" spans="1:26" ht="12" customHeight="1" thickBot="1">
      <c r="D11" s="249"/>
      <c r="E11" s="17"/>
      <c r="F11" s="17"/>
      <c r="G11" s="17"/>
      <c r="H11" s="13"/>
      <c r="I11" s="13"/>
      <c r="J11" s="32" t="s">
        <v>40</v>
      </c>
      <c r="K11" s="453"/>
      <c r="L11" s="150"/>
      <c r="O11" s="671" t="s">
        <v>149</v>
      </c>
      <c r="P11" s="672"/>
      <c r="Q11" s="190">
        <f>K78</f>
        <v>0</v>
      </c>
      <c r="T11" s="178"/>
      <c r="U11" s="178"/>
      <c r="V11" s="178"/>
      <c r="W11" s="178"/>
      <c r="X11" s="178"/>
      <c r="Y11" s="178"/>
      <c r="Z11" s="178"/>
    </row>
    <row r="12" spans="1:26" ht="12" customHeight="1" thickBot="1">
      <c r="A12" s="256" t="s">
        <v>53</v>
      </c>
      <c r="B12" s="211"/>
      <c r="C12" s="211"/>
      <c r="D12" s="212"/>
      <c r="E12" s="212"/>
      <c r="F12" s="212"/>
      <c r="G12" s="217"/>
      <c r="H12" s="216"/>
      <c r="I12" s="40" t="s">
        <v>14</v>
      </c>
      <c r="J12" s="124"/>
      <c r="K12" s="454"/>
      <c r="L12" s="472"/>
      <c r="M12" s="41"/>
      <c r="O12" s="114"/>
      <c r="P12" s="176"/>
      <c r="Q12" s="177"/>
      <c r="T12" s="178"/>
      <c r="U12" s="178"/>
      <c r="V12" s="178"/>
      <c r="W12" s="178"/>
      <c r="X12" s="178"/>
      <c r="Y12" s="178"/>
      <c r="Z12" s="178"/>
    </row>
    <row r="13" spans="1:26" ht="12" customHeight="1" thickBot="1">
      <c r="E13" s="26"/>
      <c r="F13" s="26"/>
      <c r="G13" s="26"/>
      <c r="H13" s="126"/>
      <c r="I13" s="127" t="s">
        <v>54</v>
      </c>
      <c r="J13" s="32"/>
      <c r="K13" s="455" t="s">
        <v>55</v>
      </c>
      <c r="L13" s="130" t="s">
        <v>275</v>
      </c>
      <c r="M13" s="40"/>
      <c r="P13" s="114" t="s">
        <v>36</v>
      </c>
      <c r="Q13" s="114" t="s">
        <v>8</v>
      </c>
      <c r="R13" s="178" t="s">
        <v>227</v>
      </c>
      <c r="T13" s="178"/>
      <c r="U13" s="178"/>
      <c r="V13" s="178"/>
      <c r="W13" s="178"/>
      <c r="X13" s="178"/>
      <c r="Y13" s="178"/>
      <c r="Z13" s="178"/>
    </row>
    <row r="14" spans="1:26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456"/>
      <c r="L14" s="131"/>
      <c r="M14" s="40"/>
      <c r="P14" s="114" t="s">
        <v>59</v>
      </c>
      <c r="Q14" s="114" t="s">
        <v>9</v>
      </c>
      <c r="R14" s="16" t="s">
        <v>114</v>
      </c>
    </row>
    <row r="15" spans="1:26" ht="12" customHeight="1">
      <c r="A15" s="132">
        <v>1</v>
      </c>
      <c r="B15" s="20"/>
      <c r="C15" s="21"/>
      <c r="D15" s="282">
        <f>D11</f>
        <v>0</v>
      </c>
      <c r="E15" s="33"/>
      <c r="F15" s="33"/>
      <c r="G15" s="33"/>
      <c r="H15" s="107"/>
      <c r="I15" s="107"/>
      <c r="J15" s="107"/>
      <c r="K15" s="457">
        <f>(IF(R15&gt;11, (P15*H15),0)+IF(R15&lt;12, (P15*(I15+J15)),0))</f>
        <v>0</v>
      </c>
      <c r="L15" s="568">
        <f>'COST SHARE YR 1'!K15</f>
        <v>0</v>
      </c>
      <c r="M15" s="24"/>
      <c r="N15" s="15" t="s">
        <v>18</v>
      </c>
      <c r="O15" s="154">
        <f>D11</f>
        <v>0</v>
      </c>
      <c r="P15" s="61">
        <f t="shared" ref="P15:P24" si="0">Q15/R15</f>
        <v>0</v>
      </c>
      <c r="Q15" s="106"/>
      <c r="R15" s="133">
        <v>9</v>
      </c>
      <c r="S15" s="178" t="s">
        <v>229</v>
      </c>
    </row>
    <row r="16" spans="1:26" ht="12" customHeight="1">
      <c r="A16" s="132">
        <v>2</v>
      </c>
      <c r="B16" s="20"/>
      <c r="C16" s="21"/>
      <c r="D16" s="109"/>
      <c r="E16" s="33"/>
      <c r="F16" s="33"/>
      <c r="G16" s="33"/>
      <c r="H16" s="107"/>
      <c r="I16" s="182"/>
      <c r="J16" s="107"/>
      <c r="K16" s="457">
        <f>(IF(R16&gt;11, (P16*H16),0)+IF(R16&lt;12, (P16*(I16+J16)),0))</f>
        <v>0</v>
      </c>
      <c r="L16" s="568">
        <f>'COST SHARE YR 1'!K16</f>
        <v>0</v>
      </c>
      <c r="M16" s="24"/>
      <c r="N16" s="15" t="s">
        <v>19</v>
      </c>
      <c r="O16" s="154">
        <f t="shared" ref="O16:O28" si="1">D16</f>
        <v>0</v>
      </c>
      <c r="P16" s="61">
        <f t="shared" si="0"/>
        <v>0</v>
      </c>
      <c r="Q16" s="106"/>
      <c r="R16" s="133">
        <v>9</v>
      </c>
      <c r="S16" s="178" t="s">
        <v>228</v>
      </c>
    </row>
    <row r="17" spans="1:18" ht="12" customHeight="1">
      <c r="A17" s="132">
        <v>3</v>
      </c>
      <c r="B17" s="21"/>
      <c r="C17" s="21"/>
      <c r="D17" s="109"/>
      <c r="E17" s="33"/>
      <c r="F17" s="33"/>
      <c r="G17" s="33"/>
      <c r="H17" s="107"/>
      <c r="I17" s="107"/>
      <c r="J17" s="107"/>
      <c r="K17" s="457">
        <f>(IF(R17&gt;11, (P17*H17),0)+IF(R17&lt;12, (P17*(I17+J17)),0))</f>
        <v>0</v>
      </c>
      <c r="L17" s="568">
        <f>'COST SHARE YR 1'!K17</f>
        <v>0</v>
      </c>
      <c r="M17" s="24"/>
      <c r="N17" s="15" t="s">
        <v>19</v>
      </c>
      <c r="O17" s="154">
        <f t="shared" si="1"/>
        <v>0</v>
      </c>
      <c r="P17" s="61">
        <f t="shared" si="0"/>
        <v>0</v>
      </c>
      <c r="Q17" s="106"/>
      <c r="R17" s="133">
        <v>9</v>
      </c>
    </row>
    <row r="18" spans="1:18" ht="12" customHeight="1">
      <c r="A18" s="132">
        <v>4</v>
      </c>
      <c r="B18" s="21"/>
      <c r="C18" s="21"/>
      <c r="D18" s="109"/>
      <c r="E18" s="33"/>
      <c r="F18" s="33"/>
      <c r="G18" s="34"/>
      <c r="H18" s="107"/>
      <c r="I18" s="107"/>
      <c r="J18" s="107"/>
      <c r="K18" s="457">
        <f>(IF(R18&gt;11, (P18*H18),0)+IF(R18&lt;12, (P18*(I18+J18)),0))</f>
        <v>0</v>
      </c>
      <c r="L18" s="568">
        <f>'COST SHARE YR 1'!K18</f>
        <v>0</v>
      </c>
      <c r="M18" s="24"/>
      <c r="N18" s="15" t="s">
        <v>19</v>
      </c>
      <c r="O18" s="154">
        <f t="shared" si="1"/>
        <v>0</v>
      </c>
      <c r="P18" s="61">
        <f t="shared" si="0"/>
        <v>0</v>
      </c>
      <c r="Q18" s="106"/>
      <c r="R18" s="133">
        <v>9</v>
      </c>
    </row>
    <row r="19" spans="1:18" ht="12" customHeight="1">
      <c r="A19" s="132">
        <v>5</v>
      </c>
      <c r="B19" s="21"/>
      <c r="C19" s="21"/>
      <c r="D19" s="109"/>
      <c r="E19" s="33"/>
      <c r="F19" s="33"/>
      <c r="G19" s="35"/>
      <c r="H19" s="107"/>
      <c r="I19" s="107"/>
      <c r="J19" s="107"/>
      <c r="K19" s="457">
        <f t="shared" ref="K19:K24" si="2">(IF(R19&gt;11, (P19*H19),0)+IF(R19&lt;12, (P19*(I19+J19)),0))</f>
        <v>0</v>
      </c>
      <c r="L19" s="568">
        <f>'COST SHARE YR 1'!K19</f>
        <v>0</v>
      </c>
      <c r="M19" s="24"/>
      <c r="N19" s="15" t="s">
        <v>19</v>
      </c>
      <c r="O19" s="154">
        <f t="shared" si="1"/>
        <v>0</v>
      </c>
      <c r="P19" s="61">
        <f t="shared" si="0"/>
        <v>0</v>
      </c>
      <c r="Q19" s="106"/>
      <c r="R19" s="133">
        <v>9</v>
      </c>
    </row>
    <row r="20" spans="1:18" ht="12" customHeight="1">
      <c r="A20" s="132">
        <v>6</v>
      </c>
      <c r="B20" s="21"/>
      <c r="C20" s="21"/>
      <c r="D20" s="109"/>
      <c r="E20" s="33"/>
      <c r="F20" s="33"/>
      <c r="G20" s="35"/>
      <c r="H20" s="107"/>
      <c r="I20" s="107"/>
      <c r="J20" s="107"/>
      <c r="K20" s="457">
        <f t="shared" si="2"/>
        <v>0</v>
      </c>
      <c r="L20" s="568">
        <f>'COST SHARE YR 1'!K20</f>
        <v>0</v>
      </c>
      <c r="M20" s="24"/>
      <c r="N20" s="15" t="s">
        <v>19</v>
      </c>
      <c r="O20" s="154">
        <f t="shared" si="1"/>
        <v>0</v>
      </c>
      <c r="P20" s="61">
        <f t="shared" si="0"/>
        <v>0</v>
      </c>
      <c r="Q20" s="106"/>
      <c r="R20" s="133">
        <v>9</v>
      </c>
    </row>
    <row r="21" spans="1:18" ht="12" customHeight="1">
      <c r="A21" s="132">
        <v>7</v>
      </c>
      <c r="B21" s="21"/>
      <c r="C21" s="21"/>
      <c r="D21" s="109"/>
      <c r="E21" s="33"/>
      <c r="F21" s="33"/>
      <c r="G21" s="35"/>
      <c r="H21" s="107"/>
      <c r="I21" s="107"/>
      <c r="J21" s="107"/>
      <c r="K21" s="457">
        <f t="shared" si="2"/>
        <v>0</v>
      </c>
      <c r="L21" s="568">
        <f>'COST SHARE YR 1'!K21</f>
        <v>0</v>
      </c>
      <c r="M21" s="24"/>
      <c r="N21" s="15" t="s">
        <v>19</v>
      </c>
      <c r="O21" s="154">
        <f t="shared" si="1"/>
        <v>0</v>
      </c>
      <c r="P21" s="61">
        <f t="shared" si="0"/>
        <v>0</v>
      </c>
      <c r="Q21" s="106"/>
      <c r="R21" s="133">
        <v>9</v>
      </c>
    </row>
    <row r="22" spans="1:18" ht="12" customHeight="1">
      <c r="A22" s="132">
        <v>8</v>
      </c>
      <c r="B22" s="21"/>
      <c r="C22" s="21"/>
      <c r="D22" s="109"/>
      <c r="E22" s="33"/>
      <c r="F22" s="33"/>
      <c r="G22" s="35"/>
      <c r="H22" s="107"/>
      <c r="I22" s="107"/>
      <c r="J22" s="107"/>
      <c r="K22" s="457">
        <f t="shared" si="2"/>
        <v>0</v>
      </c>
      <c r="L22" s="568">
        <f>'COST SHARE YR 1'!K22</f>
        <v>0</v>
      </c>
      <c r="M22" s="24"/>
      <c r="N22" s="15" t="s">
        <v>19</v>
      </c>
      <c r="O22" s="154">
        <f t="shared" si="1"/>
        <v>0</v>
      </c>
      <c r="P22" s="61">
        <f t="shared" si="0"/>
        <v>0</v>
      </c>
      <c r="Q22" s="106"/>
      <c r="R22" s="133">
        <v>9</v>
      </c>
    </row>
    <row r="23" spans="1:18" ht="12" customHeight="1">
      <c r="A23" s="132">
        <v>9</v>
      </c>
      <c r="B23" s="21"/>
      <c r="C23" s="21"/>
      <c r="D23" s="109"/>
      <c r="E23" s="33"/>
      <c r="F23" s="33"/>
      <c r="G23" s="35"/>
      <c r="H23" s="107"/>
      <c r="I23" s="107"/>
      <c r="J23" s="107"/>
      <c r="K23" s="457">
        <f t="shared" si="2"/>
        <v>0</v>
      </c>
      <c r="L23" s="568">
        <f>'COST SHARE YR 1'!K23</f>
        <v>0</v>
      </c>
      <c r="M23" s="24"/>
      <c r="N23" s="15" t="s">
        <v>19</v>
      </c>
      <c r="O23" s="154">
        <f t="shared" si="1"/>
        <v>0</v>
      </c>
      <c r="P23" s="61">
        <f t="shared" si="0"/>
        <v>0</v>
      </c>
      <c r="Q23" s="106"/>
      <c r="R23" s="133">
        <v>9</v>
      </c>
    </row>
    <row r="24" spans="1:18" ht="12" customHeight="1">
      <c r="A24" s="132">
        <v>10</v>
      </c>
      <c r="B24" s="21"/>
      <c r="C24" s="21"/>
      <c r="D24" s="109"/>
      <c r="E24" s="33"/>
      <c r="F24" s="33"/>
      <c r="G24" s="35"/>
      <c r="H24" s="107"/>
      <c r="I24" s="107"/>
      <c r="J24" s="107"/>
      <c r="K24" s="457">
        <f t="shared" si="2"/>
        <v>0</v>
      </c>
      <c r="L24" s="568">
        <f>'COST SHARE YR 1'!K24</f>
        <v>0</v>
      </c>
      <c r="M24" s="24"/>
      <c r="N24" s="15" t="s">
        <v>19</v>
      </c>
      <c r="O24" s="154">
        <f t="shared" si="1"/>
        <v>0</v>
      </c>
      <c r="P24" s="61">
        <f t="shared" si="0"/>
        <v>0</v>
      </c>
      <c r="Q24" s="106"/>
      <c r="R24" s="133">
        <v>9</v>
      </c>
    </row>
    <row r="25" spans="1:18" ht="12" customHeight="1">
      <c r="A25" s="132"/>
      <c r="B25" s="21"/>
      <c r="C25" s="21"/>
      <c r="D25" s="109" t="s">
        <v>263</v>
      </c>
      <c r="E25" s="33"/>
      <c r="F25" s="33"/>
      <c r="G25" s="35"/>
      <c r="H25" s="107"/>
      <c r="I25" s="197"/>
      <c r="J25" s="197"/>
      <c r="K25" s="457">
        <f>((H25)*P25)</f>
        <v>0</v>
      </c>
      <c r="L25" s="568">
        <f>'COST SHARE YR 1'!K25</f>
        <v>0</v>
      </c>
      <c r="M25" s="24"/>
      <c r="O25" s="154" t="str">
        <f t="shared" si="1"/>
        <v>Postdoc</v>
      </c>
      <c r="P25" s="61">
        <f t="shared" ref="P25:P32" si="3">Q25/12</f>
        <v>0</v>
      </c>
      <c r="Q25" s="106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6"/>
      <c r="H26" s="107"/>
      <c r="I26" s="197"/>
      <c r="J26" s="197"/>
      <c r="K26" s="457">
        <f>((H26)*P26)</f>
        <v>0</v>
      </c>
      <c r="L26" s="568">
        <f>'COST SHARE YR 1'!K26</f>
        <v>0</v>
      </c>
      <c r="M26" s="24"/>
      <c r="O26" s="154" t="str">
        <f t="shared" si="1"/>
        <v>Postdoc</v>
      </c>
      <c r="P26" s="61">
        <f t="shared" si="3"/>
        <v>0</v>
      </c>
      <c r="Q26" s="106"/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457">
        <f>((H27)*P27)</f>
        <v>0</v>
      </c>
      <c r="L27" s="568">
        <f>'COST SHARE YR 1'!K27</f>
        <v>0</v>
      </c>
      <c r="M27" s="24"/>
      <c r="O27" s="154" t="str">
        <f t="shared" si="1"/>
        <v>Postdoc</v>
      </c>
      <c r="P27" s="61">
        <f>Q27/12</f>
        <v>0</v>
      </c>
      <c r="Q27" s="106"/>
      <c r="R27" s="134"/>
    </row>
    <row r="28" spans="1:18" ht="12" customHeight="1" thickBot="1">
      <c r="A28" s="132"/>
      <c r="B28" s="21"/>
      <c r="C28" s="21"/>
      <c r="D28" s="249" t="s">
        <v>263</v>
      </c>
      <c r="E28" s="33"/>
      <c r="F28" s="33"/>
      <c r="G28" s="26"/>
      <c r="H28" s="232"/>
      <c r="I28" s="233"/>
      <c r="J28" s="233"/>
      <c r="K28" s="458">
        <f>((H28)*P28)</f>
        <v>0</v>
      </c>
      <c r="L28" s="616">
        <f>'COST SHARE YR 1'!K28</f>
        <v>0</v>
      </c>
      <c r="M28" s="24"/>
      <c r="O28" s="154" t="str">
        <f t="shared" si="1"/>
        <v>Postdoc</v>
      </c>
      <c r="P28" s="61">
        <f>Q28/12</f>
        <v>0</v>
      </c>
      <c r="Q28" s="106"/>
      <c r="R28" s="134"/>
    </row>
    <row r="29" spans="1:18" ht="12" customHeight="1" thickBot="1">
      <c r="A29" s="181"/>
      <c r="B29" s="38"/>
      <c r="C29" s="38"/>
      <c r="D29" s="297" t="s">
        <v>232</v>
      </c>
      <c r="E29" s="571"/>
      <c r="F29" s="572"/>
      <c r="G29" s="36"/>
      <c r="H29" s="239">
        <f>SUM(H15:H28)</f>
        <v>0</v>
      </c>
      <c r="I29" s="240">
        <f>SUM(I15:I28)</f>
        <v>0</v>
      </c>
      <c r="J29" s="240">
        <f>SUM(J15:J28)</f>
        <v>0</v>
      </c>
      <c r="K29" s="459">
        <f>SUM(K15:K28)</f>
        <v>0</v>
      </c>
      <c r="L29" s="492">
        <f>'COST SHARE YR 1'!K29</f>
        <v>0</v>
      </c>
      <c r="M29" s="24"/>
      <c r="O29" s="120" t="s">
        <v>6</v>
      </c>
      <c r="P29" s="61">
        <f t="shared" si="3"/>
        <v>0</v>
      </c>
      <c r="Q29" s="106"/>
      <c r="R29" s="134"/>
    </row>
    <row r="30" spans="1:18" ht="12" customHeight="1" thickBot="1">
      <c r="A30" s="180"/>
      <c r="B30" s="17"/>
      <c r="C30" s="40"/>
      <c r="E30" s="26"/>
      <c r="F30" s="26"/>
      <c r="G30" s="26"/>
      <c r="H30" s="153"/>
      <c r="I30" s="153"/>
      <c r="J30" s="241"/>
      <c r="K30" s="27"/>
      <c r="L30" s="540"/>
      <c r="M30" s="24"/>
      <c r="O30" s="120" t="s">
        <v>6</v>
      </c>
      <c r="P30" s="61">
        <f t="shared" si="3"/>
        <v>0</v>
      </c>
      <c r="Q30" s="106"/>
      <c r="R30" s="134"/>
    </row>
    <row r="31" spans="1:18" ht="12" customHeight="1" thickBot="1">
      <c r="A31" s="262" t="s">
        <v>61</v>
      </c>
      <c r="B31" s="256" t="s">
        <v>242</v>
      </c>
      <c r="C31" s="257"/>
      <c r="D31" s="258"/>
      <c r="E31" s="258"/>
      <c r="F31" s="258"/>
      <c r="G31" s="258"/>
      <c r="H31" s="242"/>
      <c r="I31" s="242"/>
      <c r="J31" s="242"/>
      <c r="K31" s="242"/>
      <c r="L31" s="475"/>
      <c r="M31" s="24"/>
      <c r="O31" s="120" t="s">
        <v>236</v>
      </c>
      <c r="P31" s="61">
        <f t="shared" si="3"/>
        <v>0</v>
      </c>
      <c r="Q31" s="106"/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460">
        <f>(P29*H32)*B32</f>
        <v>0</v>
      </c>
      <c r="L32" s="617">
        <f>'COST SHARE YR 1'!K32</f>
        <v>0</v>
      </c>
      <c r="M32" s="24"/>
      <c r="O32" s="120" t="s">
        <v>16</v>
      </c>
      <c r="P32" s="61">
        <f t="shared" si="3"/>
        <v>0</v>
      </c>
      <c r="Q32" s="106"/>
      <c r="R32" s="134"/>
    </row>
    <row r="33" spans="1:16" ht="12" customHeight="1">
      <c r="A33" s="132">
        <v>2</v>
      </c>
      <c r="B33" s="551"/>
      <c r="C33" s="21"/>
      <c r="D33" s="36" t="s">
        <v>234</v>
      </c>
      <c r="E33" s="33"/>
      <c r="F33" s="118"/>
      <c r="G33" s="118"/>
      <c r="H33" s="107"/>
      <c r="I33" s="197"/>
      <c r="J33" s="197"/>
      <c r="K33" s="457">
        <f>(P30*H33)*B33</f>
        <v>0</v>
      </c>
      <c r="L33" s="617">
        <f>'COST SHARE YR 1'!K33</f>
        <v>0</v>
      </c>
      <c r="M33" s="24"/>
    </row>
    <row r="34" spans="1:16" ht="12" customHeight="1">
      <c r="A34" s="132">
        <v>3</v>
      </c>
      <c r="B34" s="547"/>
      <c r="C34" s="21"/>
      <c r="D34" s="33" t="s">
        <v>238</v>
      </c>
      <c r="E34" s="33"/>
      <c r="F34" s="185">
        <f>Q31/12</f>
        <v>0</v>
      </c>
      <c r="G34" s="137" t="s">
        <v>10</v>
      </c>
      <c r="H34" s="107"/>
      <c r="I34" s="203"/>
      <c r="J34" s="203"/>
      <c r="K34" s="457">
        <f>B34*F34*H34</f>
        <v>0</v>
      </c>
      <c r="L34" s="617">
        <f>'COST SHARE YR 1'!K34</f>
        <v>0</v>
      </c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189"/>
      <c r="G35" s="34"/>
      <c r="H35" s="133"/>
      <c r="I35" s="184" t="s">
        <v>37</v>
      </c>
      <c r="J35" s="184"/>
      <c r="K35" s="457">
        <f>B35*(Rates!B19*Rates!B20)*H35</f>
        <v>0</v>
      </c>
      <c r="L35" s="617">
        <f>'COST SHARE YR 1'!K35</f>
        <v>0</v>
      </c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187"/>
      <c r="G36" s="188"/>
      <c r="H36" s="133"/>
      <c r="I36" s="184" t="s">
        <v>37</v>
      </c>
      <c r="J36" s="184"/>
      <c r="K36" s="457">
        <f>B36*(Rates!B19*Rates!B20)*H36</f>
        <v>0</v>
      </c>
      <c r="L36" s="617">
        <f>'COST SHARE YR 1'!K36</f>
        <v>0</v>
      </c>
      <c r="M36" s="24"/>
      <c r="N36" s="15" t="s">
        <v>18</v>
      </c>
      <c r="O36" s="154">
        <f>D11</f>
        <v>0</v>
      </c>
      <c r="P36" s="59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550"/>
      <c r="D37" s="26" t="s">
        <v>239</v>
      </c>
      <c r="E37" s="26"/>
      <c r="F37" s="26"/>
      <c r="G37" s="26"/>
      <c r="H37" s="107"/>
      <c r="I37" s="138" t="s">
        <v>17</v>
      </c>
      <c r="J37" s="138"/>
      <c r="K37" s="461">
        <f>Q32/12*B37*H37</f>
        <v>0</v>
      </c>
      <c r="L37" s="618">
        <f>'COST SHARE YR 1'!K37</f>
        <v>0</v>
      </c>
      <c r="M37" s="24"/>
      <c r="N37" s="15" t="s">
        <v>19</v>
      </c>
      <c r="O37" s="154">
        <f t="shared" ref="O37:O45" si="4">D16</f>
        <v>0</v>
      </c>
      <c r="P37" s="59">
        <f>IF(R16&gt;11, (H16*Rates!B10+P16*H16*Rates!B4), ((I16*P16)*Rates!B4)+(I16*Rates!B9)+((J16*P16)*Rates!B4))</f>
        <v>0</v>
      </c>
    </row>
    <row r="38" spans="1:16" ht="12" customHeight="1" thickBot="1">
      <c r="A38" s="135"/>
      <c r="B38" s="26"/>
      <c r="C38" s="21"/>
      <c r="D38" s="574" t="s">
        <v>74</v>
      </c>
      <c r="E38" s="571"/>
      <c r="F38" s="572"/>
      <c r="G38" s="33"/>
      <c r="H38" s="139"/>
      <c r="I38" s="140"/>
      <c r="J38" s="21"/>
      <c r="K38" s="462">
        <f>SUM(K29:K37)</f>
        <v>0</v>
      </c>
      <c r="L38" s="619">
        <f>'COST SHARE YR 1'!K38</f>
        <v>0</v>
      </c>
      <c r="M38" s="541"/>
      <c r="N38" s="15" t="s">
        <v>19</v>
      </c>
      <c r="O38" s="154">
        <f t="shared" si="4"/>
        <v>0</v>
      </c>
      <c r="P38" s="59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461">
        <f>P56</f>
        <v>0</v>
      </c>
      <c r="L39" s="620">
        <f>'COST SHARE YR 1'!K39</f>
        <v>0</v>
      </c>
      <c r="M39" s="24"/>
      <c r="N39" s="15" t="s">
        <v>19</v>
      </c>
      <c r="O39" s="154">
        <f t="shared" si="4"/>
        <v>0</v>
      </c>
      <c r="P39" s="59">
        <f>IF(R18&gt;11, (H18*Rates!B10+P18*H18*Rates!B4), ((I18*P18)*Rates!B4)+(I18*Rates!B9)+((J18*P18)*Rates!B4))</f>
        <v>0</v>
      </c>
    </row>
    <row r="40" spans="1:16" ht="12" customHeight="1" thickBot="1">
      <c r="D40" s="577" t="s">
        <v>77</v>
      </c>
      <c r="E40" s="578"/>
      <c r="F40" s="579"/>
      <c r="G40" s="579"/>
      <c r="H40" s="582"/>
      <c r="I40" s="583"/>
      <c r="J40" s="21"/>
      <c r="K40" s="462">
        <f>SUM(K38:K39)</f>
        <v>0</v>
      </c>
      <c r="L40" s="621">
        <f>'COST SHARE YR 1'!K40</f>
        <v>0</v>
      </c>
      <c r="M40" s="541"/>
      <c r="N40" s="15" t="s">
        <v>19</v>
      </c>
      <c r="O40" s="154">
        <f t="shared" si="4"/>
        <v>0</v>
      </c>
      <c r="P40" s="59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576"/>
      <c r="E41" s="576"/>
      <c r="F41" s="576"/>
      <c r="G41" s="576"/>
      <c r="H41" s="584"/>
      <c r="I41" s="585"/>
      <c r="J41" s="542"/>
      <c r="K41" s="581"/>
      <c r="L41" s="539"/>
      <c r="M41" s="24"/>
      <c r="N41" s="15" t="s">
        <v>19</v>
      </c>
      <c r="O41" s="154">
        <f t="shared" si="4"/>
        <v>0</v>
      </c>
      <c r="P41" s="59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463"/>
      <c r="L42" s="136"/>
      <c r="M42" s="24"/>
      <c r="N42" s="15" t="s">
        <v>19</v>
      </c>
      <c r="O42" s="154">
        <f t="shared" si="4"/>
        <v>0</v>
      </c>
      <c r="P42" s="59">
        <f>IF(R21&gt;11, (H21*Rates!B10+P21*H21*Rates!B4), ((I21*P21)*Rates!B4)+(I21*Rates!B9)+((J21*P21)*Rates!B4))</f>
        <v>0</v>
      </c>
    </row>
    <row r="43" spans="1:16" ht="12" customHeight="1">
      <c r="D43" s="133"/>
      <c r="E43" s="17"/>
      <c r="F43" s="15"/>
      <c r="G43" s="106"/>
      <c r="H43" s="37" t="s">
        <v>3</v>
      </c>
      <c r="I43" s="18"/>
      <c r="J43" s="15"/>
      <c r="K43" s="463"/>
      <c r="L43" s="136"/>
      <c r="M43" s="24"/>
      <c r="N43" s="15" t="s">
        <v>19</v>
      </c>
      <c r="O43" s="154">
        <f t="shared" si="4"/>
        <v>0</v>
      </c>
      <c r="P43" s="59">
        <f>IF(R22&gt;11, (H22*Rates!B10+P22*H22*Rates!B4), ((I22*P22)*Rates!B4)+(I22*Rates!B9)+((J22*P22)*Rates!B4))</f>
        <v>0</v>
      </c>
    </row>
    <row r="44" spans="1:16" ht="12" customHeight="1">
      <c r="D44" s="133"/>
      <c r="E44" s="26"/>
      <c r="F44" s="26"/>
      <c r="G44" s="106"/>
      <c r="H44" s="17"/>
      <c r="I44" s="17"/>
      <c r="J44" s="17"/>
      <c r="K44" s="463"/>
      <c r="L44" s="136"/>
      <c r="M44" s="24"/>
      <c r="N44" s="15" t="s">
        <v>19</v>
      </c>
      <c r="O44" s="154">
        <f t="shared" si="4"/>
        <v>0</v>
      </c>
      <c r="P44" s="59">
        <f>IF(R23&gt;11, (H23*Rates!B10+P23*H23*Rates!B4), ((I23*P23)*Rates!B4)+(I23*Rates!B9)+((J23*P23)*Rates!B4))</f>
        <v>0</v>
      </c>
    </row>
    <row r="45" spans="1:16" ht="12" customHeight="1">
      <c r="D45" s="133"/>
      <c r="E45" s="26"/>
      <c r="F45" s="26"/>
      <c r="G45" s="106"/>
      <c r="H45" s="17"/>
      <c r="I45" s="17"/>
      <c r="J45" s="17"/>
      <c r="K45" s="463"/>
      <c r="L45" s="136"/>
      <c r="M45" s="24"/>
      <c r="N45" s="15" t="s">
        <v>19</v>
      </c>
      <c r="O45" s="154">
        <f t="shared" si="4"/>
        <v>0</v>
      </c>
      <c r="P45" s="59">
        <f>IF(R24&gt;11, (H24*Rates!B10+P24*H24*Rates!B4), ((I24*P24)*Rates!B4)+(I24*Rates!B9)+((J24*P24)*Rates!B4))</f>
        <v>0</v>
      </c>
    </row>
    <row r="46" spans="1:16" ht="12" customHeight="1" thickBot="1">
      <c r="D46" s="133"/>
      <c r="E46" s="17"/>
      <c r="F46" s="17"/>
      <c r="G46" s="106"/>
      <c r="H46" s="17"/>
      <c r="I46" s="17"/>
      <c r="J46" s="17"/>
      <c r="K46" s="463"/>
      <c r="L46" s="477"/>
      <c r="M46" s="24"/>
      <c r="O46" s="154" t="str">
        <f>O25</f>
        <v>Postdoc</v>
      </c>
      <c r="P46" s="59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464">
        <f>G43+G44+G45+G46</f>
        <v>0</v>
      </c>
      <c r="L47" s="492">
        <f>'COST SHARE YR 1'!K47</f>
        <v>0</v>
      </c>
      <c r="M47" s="24"/>
      <c r="O47" s="154" t="str">
        <f>O26</f>
        <v>Postdoc</v>
      </c>
      <c r="P47" s="59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465"/>
      <c r="L48" s="622">
        <f>'COST SHARE YR 1'!K48</f>
        <v>0</v>
      </c>
      <c r="M48" s="24"/>
      <c r="O48" s="154" t="str">
        <f>O27</f>
        <v>Postdoc</v>
      </c>
      <c r="P48" s="59">
        <f>(P27*H27)*Rates!B4+(H27*Rates!B10)</f>
        <v>0</v>
      </c>
    </row>
    <row r="49" spans="1:21" ht="12" customHeight="1" thickBot="1">
      <c r="D49" s="26"/>
      <c r="E49" s="26"/>
      <c r="F49" s="35" t="s">
        <v>84</v>
      </c>
      <c r="G49" s="35"/>
      <c r="H49" s="19"/>
      <c r="I49" s="19"/>
      <c r="J49" s="19"/>
      <c r="K49" s="465"/>
      <c r="L49" s="618">
        <f>'COST SHARE YR 1'!K49</f>
        <v>0</v>
      </c>
      <c r="M49" s="24"/>
      <c r="O49" s="154" t="str">
        <f>O28</f>
        <v>Postdoc</v>
      </c>
      <c r="P49" s="59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466"/>
      <c r="L50" s="544"/>
      <c r="M50" s="24"/>
      <c r="O50" s="120" t="s">
        <v>6</v>
      </c>
      <c r="P50" s="59">
        <f>(K32*Rates!B4)+(H32*Rates!B10)*B32</f>
        <v>0</v>
      </c>
    </row>
    <row r="51" spans="1:21" ht="12" customHeight="1" thickBot="1">
      <c r="B51" s="37" t="s">
        <v>85</v>
      </c>
      <c r="D51" s="26"/>
      <c r="E51" s="26"/>
      <c r="F51" s="10"/>
      <c r="G51" s="35"/>
      <c r="H51" s="10"/>
      <c r="I51" s="19"/>
      <c r="J51" s="19"/>
      <c r="K51" s="464">
        <f>SUM(K48:K49)</f>
        <v>0</v>
      </c>
      <c r="L51" s="492">
        <f>'COST SHARE YR 1'!K51</f>
        <v>0</v>
      </c>
      <c r="M51" s="24"/>
      <c r="O51" s="120" t="s">
        <v>6</v>
      </c>
      <c r="P51" s="59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586"/>
      <c r="E52" s="252"/>
      <c r="F52" s="17"/>
      <c r="G52" s="17"/>
      <c r="H52" s="17"/>
      <c r="I52" s="17"/>
      <c r="J52" s="17"/>
      <c r="K52" s="463"/>
      <c r="L52" s="479"/>
      <c r="M52" s="24"/>
      <c r="O52" s="120" t="s">
        <v>236</v>
      </c>
      <c r="P52" s="59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465"/>
      <c r="L53" s="568">
        <f>'COST SHARE YR 1'!K53</f>
        <v>0</v>
      </c>
      <c r="M53" s="24"/>
      <c r="O53" s="120" t="s">
        <v>243</v>
      </c>
      <c r="P53" s="59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465"/>
      <c r="L54" s="568">
        <f>'COST SHARE YR 1'!K54</f>
        <v>0</v>
      </c>
      <c r="M54" s="24"/>
      <c r="O54" s="120" t="s">
        <v>240</v>
      </c>
      <c r="P54" s="59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465"/>
      <c r="L55" s="568">
        <f>'COST SHARE YR 1'!K55</f>
        <v>0</v>
      </c>
      <c r="M55" s="24"/>
      <c r="O55" s="15" t="s">
        <v>16</v>
      </c>
      <c r="P55" s="234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467"/>
      <c r="L56" s="616">
        <f>'COST SHARE YR 1'!K56</f>
        <v>0</v>
      </c>
      <c r="M56" s="24"/>
      <c r="O56" s="148" t="s">
        <v>11</v>
      </c>
      <c r="P56" s="238">
        <f>SUM(P36:P55)</f>
        <v>0</v>
      </c>
    </row>
    <row r="57" spans="1:21" ht="12" customHeight="1" thickBot="1">
      <c r="A57" s="115"/>
      <c r="B57" s="20" t="s">
        <v>265</v>
      </c>
      <c r="C57" s="21"/>
      <c r="D57" s="33"/>
      <c r="E57" s="23"/>
      <c r="F57" s="36"/>
      <c r="G57" s="36" t="s">
        <v>92</v>
      </c>
      <c r="H57" s="38"/>
      <c r="I57" s="39"/>
      <c r="J57" s="38"/>
      <c r="K57" s="464">
        <f>SUM(K53:K56)</f>
        <v>0</v>
      </c>
      <c r="L57" s="492">
        <f>'COST SHARE YR 1'!K57</f>
        <v>0</v>
      </c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6"/>
      <c r="F58" s="36"/>
      <c r="G58" s="36"/>
      <c r="H58" s="38"/>
      <c r="I58" s="39"/>
      <c r="J58" s="38"/>
      <c r="K58" s="463"/>
      <c r="L58" s="479"/>
      <c r="M58" s="24"/>
    </row>
    <row r="59" spans="1:21" ht="12" customHeigh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465"/>
      <c r="L59" s="568">
        <f>'COST SHARE YR 1'!K59</f>
        <v>0</v>
      </c>
      <c r="M59" s="24"/>
      <c r="O59" s="219"/>
      <c r="P59" s="40"/>
      <c r="Q59" s="40"/>
      <c r="R59" s="40"/>
      <c r="S59" s="40"/>
      <c r="T59" s="40"/>
      <c r="U59" s="40"/>
    </row>
    <row r="60" spans="1:21" ht="12" customHeight="1" thickBot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465"/>
      <c r="L60" s="568">
        <f>'COST SHARE YR 1'!K60</f>
        <v>0</v>
      </c>
      <c r="M60" s="24"/>
      <c r="O60" s="423" t="s">
        <v>248</v>
      </c>
      <c r="P60" s="424" t="s">
        <v>247</v>
      </c>
      <c r="Q60" s="424" t="s">
        <v>249</v>
      </c>
      <c r="R60" s="424" t="s">
        <v>250</v>
      </c>
      <c r="S60" s="424" t="s">
        <v>251</v>
      </c>
      <c r="T60" s="424" t="s">
        <v>252</v>
      </c>
      <c r="U60" s="424" t="s">
        <v>253</v>
      </c>
    </row>
    <row r="61" spans="1:21" ht="12" customHeight="1" thickTop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465"/>
      <c r="L61" s="568">
        <f>'COST SHARE YR 1'!K61</f>
        <v>0</v>
      </c>
      <c r="M61" s="24"/>
      <c r="P61" s="174" t="s">
        <v>268</v>
      </c>
      <c r="Q61" s="174" t="s">
        <v>269</v>
      </c>
      <c r="R61" s="174" t="s">
        <v>270</v>
      </c>
      <c r="S61" s="174" t="s">
        <v>271</v>
      </c>
      <c r="T61" s="174" t="s">
        <v>272</v>
      </c>
      <c r="U61" s="15" t="s">
        <v>216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465"/>
      <c r="L62" s="568">
        <f>'COST SHARE YR 1'!K62</f>
        <v>0</v>
      </c>
      <c r="M62" s="24"/>
      <c r="N62" s="427">
        <v>62</v>
      </c>
      <c r="O62" s="425" t="s">
        <v>223</v>
      </c>
      <c r="P62" s="247"/>
      <c r="Q62" s="247"/>
      <c r="R62" s="247"/>
      <c r="S62" s="247"/>
      <c r="T62" s="181"/>
      <c r="U62" s="315">
        <f>SUM(U63:U64)</f>
        <v>0</v>
      </c>
    </row>
    <row r="63" spans="1:21" ht="12" customHeight="1">
      <c r="A63" s="142"/>
      <c r="B63" s="149">
        <v>5</v>
      </c>
      <c r="C63" s="38" t="s">
        <v>260</v>
      </c>
      <c r="D63" s="36"/>
      <c r="E63" s="36"/>
      <c r="F63" s="36" t="s">
        <v>287</v>
      </c>
      <c r="G63" s="36"/>
      <c r="H63" s="38"/>
      <c r="I63" s="39"/>
      <c r="J63" s="38"/>
      <c r="K63" s="468">
        <f>U67</f>
        <v>0</v>
      </c>
      <c r="L63" s="568">
        <f>'COST SHARE YR 1'!K63</f>
        <v>0</v>
      </c>
      <c r="M63" s="24"/>
      <c r="N63" s="427">
        <v>63</v>
      </c>
      <c r="O63" s="426" t="s">
        <v>145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468">
        <f>U68</f>
        <v>0</v>
      </c>
      <c r="L64" s="568">
        <f>'COST SHARE YR 1'!K64</f>
        <v>0</v>
      </c>
      <c r="M64" s="24"/>
      <c r="N64" s="427">
        <v>64</v>
      </c>
      <c r="O64" s="426" t="s">
        <v>267</v>
      </c>
      <c r="P64" s="168"/>
      <c r="Q64" s="168"/>
      <c r="R64" s="169"/>
      <c r="S64" s="169"/>
      <c r="T64" s="169"/>
      <c r="U64" s="166">
        <f>SUM(P64:T64)</f>
        <v>0</v>
      </c>
    </row>
    <row r="65" spans="1:21" ht="12" customHeight="1">
      <c r="A65" s="142"/>
      <c r="B65" s="149"/>
      <c r="C65" s="38" t="s">
        <v>122</v>
      </c>
      <c r="D65" s="36"/>
      <c r="E65" s="36"/>
      <c r="F65" s="36"/>
      <c r="G65" s="36"/>
      <c r="H65" s="38"/>
      <c r="I65" s="39"/>
      <c r="J65" s="38"/>
      <c r="K65" s="469">
        <f>K63+K64</f>
        <v>0</v>
      </c>
      <c r="L65" s="568">
        <f>'COST SHARE YR 1'!K65</f>
        <v>0</v>
      </c>
      <c r="M65" s="24"/>
      <c r="N65" s="427">
        <v>65</v>
      </c>
      <c r="O65" s="426" t="s">
        <v>141</v>
      </c>
      <c r="P65" s="170">
        <f>SUM(P63:P64)</f>
        <v>0</v>
      </c>
      <c r="Q65" s="170">
        <f t="shared" ref="Q65:T65" si="5">SUM(Q63:Q64)</f>
        <v>0</v>
      </c>
      <c r="R65" s="170">
        <f t="shared" si="5"/>
        <v>0</v>
      </c>
      <c r="S65" s="170">
        <f t="shared" si="5"/>
        <v>0</v>
      </c>
      <c r="T65" s="314">
        <f t="shared" si="5"/>
        <v>0</v>
      </c>
      <c r="U65" s="166">
        <f>SUM(P65:T65)</f>
        <v>0</v>
      </c>
    </row>
    <row r="66" spans="1:21" ht="12" customHeigh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465"/>
      <c r="L66" s="568">
        <f>'COST SHARE YR 1'!K66</f>
        <v>0</v>
      </c>
      <c r="M66" s="24"/>
      <c r="N66" s="427">
        <v>66</v>
      </c>
      <c r="P66" s="18"/>
      <c r="Q66" s="18"/>
      <c r="R66" s="18"/>
      <c r="S66" s="18"/>
      <c r="T66" s="18"/>
      <c r="U66" s="248" t="s">
        <v>225</v>
      </c>
    </row>
    <row r="67" spans="1:21" ht="12" customHeigh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457">
        <f>IF(H34&gt;0,Rates!C12*B34,0)+IF(I34&gt;0,Rates!B12*'YR 1'!B34,0)+IF('YR 1'!J34&gt;0,Rates!D12*'YR 1'!B34,0)</f>
        <v>0</v>
      </c>
      <c r="L67" s="568">
        <f>'COST SHARE YR 1'!K67</f>
        <v>0</v>
      </c>
      <c r="M67" s="24"/>
      <c r="N67" s="427">
        <v>67</v>
      </c>
      <c r="O67" s="425" t="s">
        <v>217</v>
      </c>
      <c r="P67" s="246">
        <f>IF(P65&lt;50000,P65,50000)</f>
        <v>0</v>
      </c>
      <c r="Q67" s="246">
        <f>IF(Q65&lt;50000,Q65, 50000)</f>
        <v>0</v>
      </c>
      <c r="R67" s="246">
        <f>IF(R65&lt;50000,R65, 50000)</f>
        <v>0</v>
      </c>
      <c r="S67" s="246">
        <f>IF(S65&lt;50000,S65, 50000)</f>
        <v>0</v>
      </c>
      <c r="T67" s="246">
        <f>IF(T65&lt;50000,T65, 50000)</f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470">
        <f>SUM(K59+K60+K61+K62+K63+K64+K66+K67)</f>
        <v>0</v>
      </c>
      <c r="L68" s="616">
        <f>'COST SHARE YR 1'!K68</f>
        <v>0</v>
      </c>
      <c r="M68" s="24"/>
      <c r="N68" s="427">
        <v>68</v>
      </c>
      <c r="O68" s="425" t="s">
        <v>159</v>
      </c>
      <c r="P68" s="162">
        <f>P65-P67</f>
        <v>0</v>
      </c>
      <c r="Q68" s="162">
        <f>Q65-Q67</f>
        <v>0</v>
      </c>
      <c r="R68" s="171">
        <f>R65-R67</f>
        <v>0</v>
      </c>
      <c r="S68" s="171">
        <f t="shared" ref="S68:T68" si="6">S65-S67</f>
        <v>0</v>
      </c>
      <c r="T68" s="171">
        <f t="shared" si="6"/>
        <v>0</v>
      </c>
      <c r="U68" s="167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464">
        <f>SUM(K68+K57+K51+K47+K40)</f>
        <v>0</v>
      </c>
      <c r="L69" s="492">
        <f>'COST SHARE YR 1'!K69</f>
        <v>0</v>
      </c>
      <c r="M69" s="24"/>
      <c r="P69" s="245">
        <f>SUM(P67:P68)</f>
        <v>0</v>
      </c>
      <c r="Q69" s="245">
        <f t="shared" ref="Q69:T69" si="7">SUM(Q67:Q68)</f>
        <v>0</v>
      </c>
      <c r="R69" s="245">
        <f t="shared" si="7"/>
        <v>0</v>
      </c>
      <c r="S69" s="245">
        <f t="shared" si="7"/>
        <v>0</v>
      </c>
      <c r="T69" s="245">
        <f t="shared" si="7"/>
        <v>0</v>
      </c>
      <c r="U69" s="245">
        <f>SUM(U67:U68)</f>
        <v>0</v>
      </c>
    </row>
    <row r="70" spans="1:21" ht="12" customHeight="1">
      <c r="A70" s="27" t="s">
        <v>100</v>
      </c>
      <c r="B70" s="15" t="s">
        <v>101</v>
      </c>
      <c r="D70" s="17"/>
      <c r="E70" s="17"/>
      <c r="F70" s="17"/>
      <c r="G70" s="40"/>
      <c r="H70" s="41"/>
      <c r="J70" s="15"/>
      <c r="K70" s="466"/>
      <c r="L70" s="479"/>
      <c r="M70" s="24"/>
    </row>
    <row r="71" spans="1:21" ht="12" customHeight="1">
      <c r="D71" s="155">
        <f>Rates!B22</f>
        <v>0.49</v>
      </c>
      <c r="E71" s="17"/>
      <c r="F71" s="62">
        <f>IF(M71=1,K69-K47-K67-K64, K69-K47-K57-K67-K64)</f>
        <v>0</v>
      </c>
      <c r="G71" s="25"/>
      <c r="J71" s="15"/>
      <c r="K71" s="457">
        <f>F71*Rates!B22</f>
        <v>0</v>
      </c>
      <c r="L71" s="568">
        <f>'COST SHARE YR 1'!K71</f>
        <v>0</v>
      </c>
      <c r="M71" s="40"/>
    </row>
    <row r="72" spans="1:21" ht="12" customHeight="1" thickBot="1">
      <c r="B72" s="37" t="s">
        <v>102</v>
      </c>
      <c r="D72" s="17"/>
      <c r="E72" s="17"/>
      <c r="F72" s="26"/>
      <c r="G72" s="151"/>
      <c r="H72" s="24"/>
      <c r="J72" s="15"/>
      <c r="K72" s="457">
        <f>K71</f>
        <v>0</v>
      </c>
      <c r="L72" s="568">
        <f>'COST SHARE YR 1'!K72</f>
        <v>0</v>
      </c>
      <c r="M72" s="24"/>
    </row>
    <row r="73" spans="1:21" ht="12" customHeight="1" thickBot="1">
      <c r="A73" s="274" t="s">
        <v>103</v>
      </c>
      <c r="B73" s="275" t="s">
        <v>104</v>
      </c>
      <c r="C73" s="275"/>
      <c r="D73" s="276"/>
      <c r="E73" s="276"/>
      <c r="F73" s="277"/>
      <c r="G73" s="116"/>
      <c r="H73" s="21"/>
      <c r="I73" s="140"/>
      <c r="J73" s="21"/>
      <c r="K73" s="469">
        <f>K69+K72</f>
        <v>0</v>
      </c>
      <c r="L73" s="568">
        <f>'COST SHARE YR 1'!K73</f>
        <v>0</v>
      </c>
      <c r="M73" s="24"/>
    </row>
    <row r="74" spans="1:21" ht="12" customHeight="1" thickBot="1">
      <c r="A74" s="553" t="s">
        <v>105</v>
      </c>
      <c r="B74" s="554" t="s">
        <v>106</v>
      </c>
      <c r="C74" s="554"/>
      <c r="D74" s="555"/>
      <c r="E74" s="555"/>
      <c r="F74" s="555"/>
      <c r="G74" s="555"/>
      <c r="H74" s="556"/>
      <c r="I74" s="557"/>
      <c r="J74" s="598"/>
      <c r="K74" s="623">
        <f>L74</f>
        <v>0</v>
      </c>
      <c r="L74" s="568">
        <f>'COST SHARE YR 1'!K75</f>
        <v>0</v>
      </c>
      <c r="M74" s="24"/>
      <c r="O74" s="658" t="s">
        <v>156</v>
      </c>
      <c r="P74" s="658"/>
    </row>
    <row r="75" spans="1:21" ht="12" customHeight="1" thickBot="1">
      <c r="A75" s="266" t="s">
        <v>107</v>
      </c>
      <c r="B75" s="267" t="s">
        <v>108</v>
      </c>
      <c r="C75" s="267"/>
      <c r="D75" s="272"/>
      <c r="E75" s="543"/>
      <c r="F75" s="252"/>
      <c r="G75" s="19"/>
      <c r="H75" s="10"/>
      <c r="I75" s="13"/>
      <c r="J75" s="10"/>
      <c r="K75" s="244">
        <f>K73+K74</f>
        <v>0</v>
      </c>
      <c r="L75" s="24"/>
      <c r="M75" s="24"/>
      <c r="O75" s="191" t="s">
        <v>153</v>
      </c>
      <c r="P75" s="192"/>
    </row>
    <row r="76" spans="1:21" ht="12" customHeight="1">
      <c r="A76" s="15"/>
      <c r="K76" s="15"/>
      <c r="O76" s="191" t="s">
        <v>157</v>
      </c>
      <c r="P76" s="193">
        <f>U64</f>
        <v>0</v>
      </c>
    </row>
    <row r="77" spans="1:21" ht="12" customHeight="1" thickBot="1">
      <c r="A77" s="15"/>
      <c r="K77" s="15"/>
      <c r="O77" s="191" t="s">
        <v>214</v>
      </c>
      <c r="P77" s="193">
        <f>P75+P76</f>
        <v>0</v>
      </c>
    </row>
    <row r="78" spans="1:21" ht="12" customHeight="1" thickBot="1">
      <c r="A78" s="15"/>
      <c r="G78" s="644" t="s">
        <v>149</v>
      </c>
      <c r="H78" s="645"/>
      <c r="I78" s="645"/>
      <c r="J78" s="646"/>
      <c r="K78" s="190">
        <f>SUM(K69-U64)</f>
        <v>0</v>
      </c>
      <c r="O78" s="194" t="s">
        <v>215</v>
      </c>
      <c r="P78" s="195">
        <f>P77-K47-K67-K64-K57</f>
        <v>0</v>
      </c>
    </row>
    <row r="79" spans="1:21" ht="12" customHeight="1">
      <c r="A79" s="15"/>
      <c r="J79" s="147" t="s">
        <v>140</v>
      </c>
      <c r="K79" s="15"/>
      <c r="O79" s="191" t="s">
        <v>154</v>
      </c>
      <c r="P79" s="193">
        <f>P78*0.49</f>
        <v>0</v>
      </c>
    </row>
    <row r="80" spans="1:21" ht="12" customHeight="1">
      <c r="A80" s="15"/>
      <c r="K80" s="15"/>
      <c r="O80" s="191" t="s">
        <v>155</v>
      </c>
      <c r="P80" s="193">
        <f>P75+P79+P76</f>
        <v>0</v>
      </c>
    </row>
  </sheetData>
  <sheetProtection algorithmName="SHA-512" hashValue="01GVvVQb8/EIQAGcHXqbHj329xba7EP9g3rK9U7cl/A8b7ETLZTj30lMRK1bt575XraA5Aw7ttxoInzqWVTugw==" saltValue="fgrjqsaRyMkgMT0Tt4io5A==" spinCount="100000" sheet="1" autoFilter="0"/>
  <mergeCells count="12">
    <mergeCell ref="S9:Z9"/>
    <mergeCell ref="G78:J78"/>
    <mergeCell ref="O7:Q7"/>
    <mergeCell ref="O1:Q2"/>
    <mergeCell ref="A1:E4"/>
    <mergeCell ref="O74:P74"/>
    <mergeCell ref="O3:Q3"/>
    <mergeCell ref="O4:Q4"/>
    <mergeCell ref="O5:Q5"/>
    <mergeCell ref="O6:Q6"/>
    <mergeCell ref="O11:P11"/>
    <mergeCell ref="O8:Q8"/>
  </mergeCells>
  <phoneticPr fontId="2" type="noConversion"/>
  <dataValidations count="2">
    <dataValidation type="list" allowBlank="1" showInputMessage="1" showErrorMessage="1" sqref="P75" xr:uid="{00000000-0002-0000-0200-000000000000}">
      <formula1>Modules</formula1>
    </dataValidation>
    <dataValidation type="list" allowBlank="1" showInputMessage="1" showErrorMessage="1" sqref="R15:R24" xr:uid="{662ABCED-304E-4FAD-9167-BCF1F84EF514}">
      <formula1>"9,10,10.5,11,11.5,12"</formula1>
    </dataValidation>
  </dataValidations>
  <hyperlinks>
    <hyperlink ref="S9" r:id="rId1" xr:uid="{EDEEF99A-6B97-4D67-984E-5DFB81035B3C}"/>
  </hyperlinks>
  <printOptions horizontalCentered="1" verticalCentered="1"/>
  <pageMargins left="0.25" right="0.44" top="7.0000000000000007E-2" bottom="0.02" header="0.5" footer="0.5"/>
  <pageSetup orientation="landscape" horizontalDpi="300" verticalDpi="300" r:id="rId2"/>
  <headerFooter alignWithMargins="0"/>
  <ignoredErrors>
    <ignoredError sqref="L15:L29 L32:L40 L47:L74 K74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955F-9CC7-4443-8B40-F94C21B5F80D}">
  <sheetPr>
    <pageSetUpPr fitToPage="1"/>
  </sheetPr>
  <dimension ref="A1:Z78"/>
  <sheetViews>
    <sheetView showGridLines="0" showZeros="0" zoomScale="90" zoomScaleNormal="90" workbookViewId="0">
      <selection activeCell="K8" sqref="K8"/>
    </sheetView>
  </sheetViews>
  <sheetFormatPr defaultColWidth="10.7265625" defaultRowHeight="12" customHeight="1"/>
  <cols>
    <col min="1" max="1" width="3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453125" style="15" customWidth="1"/>
    <col min="8" max="8" width="8.453125" style="15" bestFit="1" customWidth="1"/>
    <col min="9" max="9" width="5.1796875" style="15" customWidth="1"/>
    <col min="10" max="10" width="5.1796875" style="24" customWidth="1"/>
    <col min="11" max="11" width="13.453125" style="153" customWidth="1"/>
    <col min="12" max="12" width="4.54296875" style="15" customWidth="1"/>
    <col min="13" max="13" width="3.54296875" style="15" customWidth="1"/>
    <col min="14" max="14" width="5.1796875" style="15" customWidth="1"/>
    <col min="15" max="15" width="25.453125" style="120" customWidth="1"/>
    <col min="16" max="21" width="10.7265625" style="15" customWidth="1"/>
    <col min="22" max="16384" width="10.7265625" style="15"/>
  </cols>
  <sheetData>
    <row r="1" spans="1:26" s="112" customFormat="1" ht="12" customHeight="1">
      <c r="A1" s="656" t="s">
        <v>226</v>
      </c>
      <c r="B1" s="656"/>
      <c r="C1" s="656"/>
      <c r="D1" s="656"/>
      <c r="E1" s="656"/>
      <c r="F1" s="111"/>
      <c r="K1" s="430"/>
      <c r="O1" s="650" t="s">
        <v>12</v>
      </c>
      <c r="P1" s="651"/>
      <c r="Q1" s="652"/>
    </row>
    <row r="2" spans="1:26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  <c r="S2" s="429" t="s">
        <v>206</v>
      </c>
    </row>
    <row r="3" spans="1:26" ht="10.5">
      <c r="A3" s="657"/>
      <c r="B3" s="657"/>
      <c r="C3" s="657"/>
      <c r="D3" s="657"/>
      <c r="E3" s="657"/>
      <c r="G3" s="114" t="s">
        <v>276</v>
      </c>
      <c r="K3" s="15"/>
      <c r="O3" s="659" t="s">
        <v>218</v>
      </c>
      <c r="P3" s="660"/>
      <c r="Q3" s="661"/>
      <c r="S3" s="15" t="s">
        <v>255</v>
      </c>
    </row>
    <row r="4" spans="1:26" ht="12" customHeight="1">
      <c r="A4" s="657"/>
      <c r="B4" s="657"/>
      <c r="C4" s="657"/>
      <c r="D4" s="657"/>
      <c r="E4" s="657"/>
      <c r="G4" s="40"/>
      <c r="K4" s="15"/>
      <c r="O4" s="678" t="s">
        <v>280</v>
      </c>
      <c r="P4" s="679"/>
      <c r="Q4" s="680"/>
      <c r="S4" s="15" t="s">
        <v>283</v>
      </c>
    </row>
    <row r="5" spans="1:26" ht="12" customHeight="1" thickBot="1">
      <c r="K5" s="27"/>
      <c r="O5" s="681" t="s">
        <v>224</v>
      </c>
      <c r="P5" s="682"/>
      <c r="Q5" s="683"/>
      <c r="S5" s="15" t="s">
        <v>256</v>
      </c>
    </row>
    <row r="6" spans="1:26" ht="12" customHeight="1" thickBot="1">
      <c r="G6" s="114" t="s">
        <v>43</v>
      </c>
      <c r="K6" s="15"/>
      <c r="O6" s="676"/>
      <c r="P6" s="677"/>
      <c r="Q6" s="677"/>
      <c r="S6" s="15" t="s">
        <v>222</v>
      </c>
    </row>
    <row r="7" spans="1:26" ht="12" customHeight="1" thickBot="1">
      <c r="A7" s="250" t="s">
        <v>50</v>
      </c>
      <c r="B7" s="251"/>
      <c r="C7" s="251"/>
      <c r="D7" s="252"/>
      <c r="E7" s="116"/>
      <c r="F7" s="116"/>
      <c r="G7" s="116"/>
      <c r="H7" s="117"/>
      <c r="I7" s="118"/>
      <c r="J7" s="118"/>
      <c r="K7" s="450" t="s">
        <v>41</v>
      </c>
      <c r="L7" s="114"/>
      <c r="M7" s="114"/>
      <c r="O7" s="684"/>
      <c r="P7" s="684"/>
      <c r="Q7" s="685"/>
      <c r="S7" s="15" t="s">
        <v>259</v>
      </c>
    </row>
    <row r="8" spans="1:26" ht="12" customHeight="1">
      <c r="A8" s="9"/>
      <c r="B8" s="10"/>
      <c r="C8" s="10"/>
      <c r="D8" s="31" t="s">
        <v>150</v>
      </c>
      <c r="E8" s="11"/>
      <c r="F8" s="11"/>
      <c r="G8" s="11"/>
      <c r="H8" s="12"/>
      <c r="I8" s="13"/>
      <c r="J8" s="10"/>
      <c r="K8" s="517"/>
      <c r="L8" s="41"/>
      <c r="M8" s="41"/>
      <c r="O8" s="172"/>
      <c r="P8" s="173"/>
      <c r="Q8" s="172"/>
      <c r="S8" s="15" t="s">
        <v>281</v>
      </c>
    </row>
    <row r="9" spans="1:26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6"/>
      <c r="M9" s="26"/>
      <c r="O9" s="15"/>
      <c r="S9" s="643" t="s">
        <v>282</v>
      </c>
      <c r="T9" s="643"/>
      <c r="U9" s="643"/>
      <c r="V9" s="643"/>
      <c r="W9" s="643"/>
      <c r="X9" s="643"/>
      <c r="Y9" s="643"/>
      <c r="Z9" s="643"/>
    </row>
    <row r="10" spans="1:26" ht="12" customHeight="1" thickBot="1">
      <c r="A10" s="250" t="s">
        <v>51</v>
      </c>
      <c r="B10" s="251"/>
      <c r="C10" s="251"/>
      <c r="D10" s="253"/>
      <c r="E10" s="254"/>
      <c r="F10" s="252"/>
      <c r="G10" s="17"/>
      <c r="H10" s="18"/>
      <c r="I10" s="18"/>
      <c r="J10" s="15" t="s">
        <v>7</v>
      </c>
      <c r="K10" s="518"/>
    </row>
    <row r="11" spans="1:26" ht="12" customHeight="1" thickBot="1">
      <c r="D11" s="249">
        <f>'YR 1'!D11</f>
        <v>0</v>
      </c>
      <c r="E11" s="17"/>
      <c r="F11" s="17"/>
      <c r="G11" s="17"/>
      <c r="H11" s="13"/>
      <c r="I11" s="13"/>
      <c r="J11" s="32" t="s">
        <v>40</v>
      </c>
      <c r="K11" s="518"/>
      <c r="O11" s="686"/>
      <c r="P11" s="687"/>
      <c r="Q11" s="177"/>
      <c r="T11" s="178"/>
      <c r="U11" s="178"/>
      <c r="V11" s="178"/>
      <c r="W11" s="178"/>
      <c r="X11" s="178"/>
      <c r="Y11" s="178"/>
      <c r="Z11" s="178"/>
    </row>
    <row r="12" spans="1:26" ht="12" customHeight="1" thickBot="1">
      <c r="A12" s="256" t="s">
        <v>53</v>
      </c>
      <c r="B12" s="211"/>
      <c r="C12" s="211"/>
      <c r="D12" s="212"/>
      <c r="E12" s="212"/>
      <c r="F12" s="212"/>
      <c r="G12" s="217"/>
      <c r="H12" s="216"/>
      <c r="I12" s="40" t="s">
        <v>14</v>
      </c>
      <c r="J12" s="124"/>
      <c r="K12" s="519"/>
      <c r="L12" s="41"/>
      <c r="M12" s="41"/>
      <c r="O12" s="114"/>
      <c r="P12" s="176"/>
      <c r="Q12" s="177"/>
      <c r="T12" s="178"/>
      <c r="U12" s="178"/>
      <c r="V12" s="178"/>
      <c r="W12" s="178"/>
      <c r="X12" s="178"/>
      <c r="Y12" s="178"/>
      <c r="Z12" s="178"/>
    </row>
    <row r="13" spans="1:26" ht="12" customHeight="1" thickBot="1">
      <c r="E13" s="26"/>
      <c r="F13" s="26"/>
      <c r="G13" s="26"/>
      <c r="H13" s="126"/>
      <c r="I13" s="127" t="s">
        <v>54</v>
      </c>
      <c r="J13" s="32"/>
      <c r="K13" s="520" t="s">
        <v>55</v>
      </c>
      <c r="L13" s="40"/>
      <c r="M13" s="40"/>
      <c r="P13" s="114" t="s">
        <v>36</v>
      </c>
      <c r="Q13" s="114" t="s">
        <v>8</v>
      </c>
      <c r="R13" s="178" t="s">
        <v>227</v>
      </c>
      <c r="T13" s="178"/>
      <c r="U13" s="178"/>
      <c r="V13" s="178"/>
      <c r="W13" s="178"/>
      <c r="X13" s="178"/>
      <c r="Y13" s="178"/>
      <c r="Z13" s="178"/>
    </row>
    <row r="14" spans="1:26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521"/>
      <c r="L14" s="40"/>
      <c r="M14" s="40"/>
      <c r="P14" s="114" t="s">
        <v>59</v>
      </c>
      <c r="Q14" s="114" t="s">
        <v>9</v>
      </c>
      <c r="R14" s="16" t="s">
        <v>114</v>
      </c>
    </row>
    <row r="15" spans="1:26" ht="12" customHeight="1">
      <c r="A15" s="132">
        <v>1</v>
      </c>
      <c r="B15" s="20"/>
      <c r="C15" s="21"/>
      <c r="D15" s="493">
        <f>D11</f>
        <v>0</v>
      </c>
      <c r="E15" s="33"/>
      <c r="F15" s="33"/>
      <c r="G15" s="33"/>
      <c r="H15" s="107"/>
      <c r="I15" s="107"/>
      <c r="J15" s="107"/>
      <c r="K15" s="522">
        <f>(IF(R15&gt;11, (P15*H15),0)+IF(R15&lt;12, (P15*(I15+J15)),0))</f>
        <v>0</v>
      </c>
      <c r="L15" s="24"/>
      <c r="M15" s="24"/>
      <c r="N15" s="15" t="s">
        <v>18</v>
      </c>
      <c r="O15" s="488">
        <f>D11</f>
        <v>0</v>
      </c>
      <c r="P15" s="489">
        <f t="shared" ref="P15:P24" si="0">Q15/R15</f>
        <v>0</v>
      </c>
      <c r="Q15" s="106">
        <f>'YR 1'!Q15</f>
        <v>0</v>
      </c>
      <c r="R15" s="133">
        <f>'YR 1'!R15</f>
        <v>9</v>
      </c>
      <c r="S15" s="178" t="s">
        <v>229</v>
      </c>
    </row>
    <row r="16" spans="1:26" ht="12" customHeight="1">
      <c r="A16" s="132">
        <v>2</v>
      </c>
      <c r="B16" s="20"/>
      <c r="C16" s="21"/>
      <c r="D16" s="109">
        <f>'YR 1'!D16</f>
        <v>0</v>
      </c>
      <c r="E16" s="33"/>
      <c r="F16" s="33"/>
      <c r="G16" s="33"/>
      <c r="H16" s="107"/>
      <c r="I16" s="182"/>
      <c r="J16" s="107"/>
      <c r="K16" s="522">
        <f>(IF(R16&gt;11, (P16*H16),0)+IF(R16&lt;12, (P16*(I16+J16)),0))</f>
        <v>0</v>
      </c>
      <c r="L16" s="24"/>
      <c r="M16" s="24"/>
      <c r="N16" s="15" t="s">
        <v>19</v>
      </c>
      <c r="O16" s="488">
        <f t="shared" ref="O16:O28" si="1">D16</f>
        <v>0</v>
      </c>
      <c r="P16" s="489">
        <f t="shared" si="0"/>
        <v>0</v>
      </c>
      <c r="Q16" s="106">
        <f>'YR 1'!Q16</f>
        <v>0</v>
      </c>
      <c r="R16" s="133">
        <f>'YR 1'!R16</f>
        <v>9</v>
      </c>
      <c r="S16" s="178" t="s">
        <v>228</v>
      </c>
    </row>
    <row r="17" spans="1:18" ht="12" customHeight="1">
      <c r="A17" s="132">
        <v>3</v>
      </c>
      <c r="B17" s="21"/>
      <c r="C17" s="21"/>
      <c r="D17" s="109">
        <f>'YR 1'!D17</f>
        <v>0</v>
      </c>
      <c r="E17" s="33"/>
      <c r="F17" s="33"/>
      <c r="G17" s="33"/>
      <c r="H17" s="107"/>
      <c r="I17" s="107"/>
      <c r="J17" s="107"/>
      <c r="K17" s="522">
        <f>(IF(R17&gt;11, (P17*H17),0)+IF(R17&lt;12, (P17*(I17+J17)),0))</f>
        <v>0</v>
      </c>
      <c r="L17" s="24"/>
      <c r="M17" s="24"/>
      <c r="N17" s="15" t="s">
        <v>19</v>
      </c>
      <c r="O17" s="488">
        <f t="shared" si="1"/>
        <v>0</v>
      </c>
      <c r="P17" s="489">
        <f t="shared" si="0"/>
        <v>0</v>
      </c>
      <c r="Q17" s="106">
        <f>'YR 1'!Q17</f>
        <v>0</v>
      </c>
      <c r="R17" s="133">
        <f>'YR 1'!R17</f>
        <v>9</v>
      </c>
    </row>
    <row r="18" spans="1:18" ht="12" customHeight="1">
      <c r="A18" s="132">
        <v>4</v>
      </c>
      <c r="B18" s="21"/>
      <c r="C18" s="21"/>
      <c r="D18" s="109">
        <f>'YR 1'!D18</f>
        <v>0</v>
      </c>
      <c r="E18" s="33"/>
      <c r="F18" s="33"/>
      <c r="G18" s="34"/>
      <c r="H18" s="107"/>
      <c r="I18" s="107"/>
      <c r="J18" s="107"/>
      <c r="K18" s="522">
        <f>(IF(R18&gt;11, (P18*H18),0)+IF(R18&lt;12, (P18*(I18+J18)),0))</f>
        <v>0</v>
      </c>
      <c r="L18" s="24"/>
      <c r="M18" s="24"/>
      <c r="N18" s="15" t="s">
        <v>19</v>
      </c>
      <c r="O18" s="488">
        <f t="shared" si="1"/>
        <v>0</v>
      </c>
      <c r="P18" s="489">
        <f t="shared" si="0"/>
        <v>0</v>
      </c>
      <c r="Q18" s="106">
        <f>'YR 1'!Q18</f>
        <v>0</v>
      </c>
      <c r="R18" s="133">
        <f>'YR 1'!R18</f>
        <v>9</v>
      </c>
    </row>
    <row r="19" spans="1:18" ht="12" customHeight="1">
      <c r="A19" s="132">
        <v>5</v>
      </c>
      <c r="B19" s="21"/>
      <c r="C19" s="21"/>
      <c r="D19" s="109">
        <f>'YR 1'!D19</f>
        <v>0</v>
      </c>
      <c r="E19" s="33"/>
      <c r="F19" s="33"/>
      <c r="G19" s="35"/>
      <c r="H19" s="107"/>
      <c r="I19" s="107"/>
      <c r="J19" s="107"/>
      <c r="K19" s="522">
        <f t="shared" ref="K19:K24" si="2">(IF(R19&gt;11, (P19*H19),0)+IF(R19&lt;12, (P19*(I19+J19)),0))</f>
        <v>0</v>
      </c>
      <c r="L19" s="24"/>
      <c r="M19" s="24"/>
      <c r="N19" s="15" t="s">
        <v>19</v>
      </c>
      <c r="O19" s="488">
        <f t="shared" si="1"/>
        <v>0</v>
      </c>
      <c r="P19" s="489">
        <f t="shared" si="0"/>
        <v>0</v>
      </c>
      <c r="Q19" s="106">
        <f>'YR 1'!Q19</f>
        <v>0</v>
      </c>
      <c r="R19" s="133">
        <f>'YR 1'!R19</f>
        <v>9</v>
      </c>
    </row>
    <row r="20" spans="1:18" ht="12" customHeight="1">
      <c r="A20" s="132">
        <v>6</v>
      </c>
      <c r="B20" s="21"/>
      <c r="C20" s="21"/>
      <c r="D20" s="109">
        <f>'YR 1'!D20</f>
        <v>0</v>
      </c>
      <c r="E20" s="33"/>
      <c r="F20" s="33"/>
      <c r="G20" s="35"/>
      <c r="H20" s="107"/>
      <c r="I20" s="107"/>
      <c r="J20" s="107"/>
      <c r="K20" s="522">
        <f t="shared" si="2"/>
        <v>0</v>
      </c>
      <c r="L20" s="24"/>
      <c r="M20" s="24"/>
      <c r="N20" s="15" t="s">
        <v>19</v>
      </c>
      <c r="O20" s="488">
        <f t="shared" si="1"/>
        <v>0</v>
      </c>
      <c r="P20" s="489">
        <f t="shared" si="0"/>
        <v>0</v>
      </c>
      <c r="Q20" s="106">
        <f>'YR 1'!Q20</f>
        <v>0</v>
      </c>
      <c r="R20" s="133">
        <f>'YR 1'!R20</f>
        <v>9</v>
      </c>
    </row>
    <row r="21" spans="1:18" ht="12" customHeight="1">
      <c r="A21" s="132">
        <v>7</v>
      </c>
      <c r="B21" s="21"/>
      <c r="C21" s="21"/>
      <c r="D21" s="109">
        <f>'YR 1'!D21</f>
        <v>0</v>
      </c>
      <c r="E21" s="33"/>
      <c r="F21" s="33"/>
      <c r="G21" s="35"/>
      <c r="H21" s="107"/>
      <c r="I21" s="107"/>
      <c r="J21" s="107"/>
      <c r="K21" s="522">
        <f t="shared" si="2"/>
        <v>0</v>
      </c>
      <c r="L21" s="24"/>
      <c r="M21" s="24"/>
      <c r="N21" s="15" t="s">
        <v>19</v>
      </c>
      <c r="O21" s="488">
        <f t="shared" si="1"/>
        <v>0</v>
      </c>
      <c r="P21" s="489">
        <f t="shared" si="0"/>
        <v>0</v>
      </c>
      <c r="Q21" s="106">
        <f>'YR 1'!Q21</f>
        <v>0</v>
      </c>
      <c r="R21" s="133">
        <f>'YR 1'!R21</f>
        <v>9</v>
      </c>
    </row>
    <row r="22" spans="1:18" ht="12" customHeight="1">
      <c r="A22" s="132">
        <v>8</v>
      </c>
      <c r="B22" s="21"/>
      <c r="C22" s="21"/>
      <c r="D22" s="109">
        <f>'YR 1'!D22</f>
        <v>0</v>
      </c>
      <c r="E22" s="33"/>
      <c r="F22" s="33"/>
      <c r="G22" s="35"/>
      <c r="H22" s="107"/>
      <c r="I22" s="107"/>
      <c r="J22" s="107"/>
      <c r="K22" s="522">
        <f t="shared" si="2"/>
        <v>0</v>
      </c>
      <c r="L22" s="24"/>
      <c r="M22" s="24"/>
      <c r="N22" s="15" t="s">
        <v>19</v>
      </c>
      <c r="O22" s="488">
        <f t="shared" si="1"/>
        <v>0</v>
      </c>
      <c r="P22" s="489">
        <f t="shared" si="0"/>
        <v>0</v>
      </c>
      <c r="Q22" s="106">
        <f>'YR 1'!Q22</f>
        <v>0</v>
      </c>
      <c r="R22" s="133">
        <f>'YR 1'!R22</f>
        <v>9</v>
      </c>
    </row>
    <row r="23" spans="1:18" ht="12" customHeight="1">
      <c r="A23" s="132">
        <v>9</v>
      </c>
      <c r="B23" s="21"/>
      <c r="C23" s="21"/>
      <c r="D23" s="109">
        <f>'YR 1'!D23</f>
        <v>0</v>
      </c>
      <c r="E23" s="33"/>
      <c r="F23" s="33"/>
      <c r="G23" s="35"/>
      <c r="H23" s="107"/>
      <c r="I23" s="107"/>
      <c r="J23" s="107"/>
      <c r="K23" s="522">
        <f t="shared" si="2"/>
        <v>0</v>
      </c>
      <c r="L23" s="24"/>
      <c r="M23" s="24"/>
      <c r="N23" s="15" t="s">
        <v>19</v>
      </c>
      <c r="O23" s="488">
        <f t="shared" si="1"/>
        <v>0</v>
      </c>
      <c r="P23" s="489">
        <f t="shared" si="0"/>
        <v>0</v>
      </c>
      <c r="Q23" s="106">
        <f>'YR 1'!Q23</f>
        <v>0</v>
      </c>
      <c r="R23" s="133">
        <f>'YR 1'!R23</f>
        <v>9</v>
      </c>
    </row>
    <row r="24" spans="1:18" ht="12" customHeight="1">
      <c r="A24" s="132">
        <v>10</v>
      </c>
      <c r="B24" s="21"/>
      <c r="C24" s="21"/>
      <c r="D24" s="109">
        <f>'YR 1'!D24</f>
        <v>0</v>
      </c>
      <c r="E24" s="33"/>
      <c r="F24" s="33"/>
      <c r="G24" s="35"/>
      <c r="H24" s="107"/>
      <c r="I24" s="107"/>
      <c r="J24" s="107"/>
      <c r="K24" s="522">
        <f t="shared" si="2"/>
        <v>0</v>
      </c>
      <c r="L24" s="24"/>
      <c r="M24" s="24"/>
      <c r="N24" s="15" t="s">
        <v>19</v>
      </c>
      <c r="O24" s="488">
        <f t="shared" si="1"/>
        <v>0</v>
      </c>
      <c r="P24" s="489">
        <f t="shared" si="0"/>
        <v>0</v>
      </c>
      <c r="Q24" s="106">
        <f>'YR 1'!Q24</f>
        <v>0</v>
      </c>
      <c r="R24" s="133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3"/>
      <c r="F25" s="33"/>
      <c r="G25" s="35"/>
      <c r="H25" s="107"/>
      <c r="I25" s="197"/>
      <c r="J25" s="197"/>
      <c r="K25" s="522">
        <f>((H25)*P25)</f>
        <v>0</v>
      </c>
      <c r="L25" s="24"/>
      <c r="M25" s="24"/>
      <c r="O25" s="488" t="str">
        <f t="shared" si="1"/>
        <v>Postdoc</v>
      </c>
      <c r="P25" s="489">
        <f t="shared" ref="P25:P32" si="3">Q25/12</f>
        <v>0</v>
      </c>
      <c r="Q25" s="106">
        <f>'YR 1'!Q25</f>
        <v>0</v>
      </c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6"/>
      <c r="H26" s="107"/>
      <c r="I26" s="197"/>
      <c r="J26" s="197"/>
      <c r="K26" s="522">
        <f>((H26)*P26)</f>
        <v>0</v>
      </c>
      <c r="L26" s="24"/>
      <c r="M26" s="24"/>
      <c r="O26" s="488" t="str">
        <f t="shared" si="1"/>
        <v>Postdoc</v>
      </c>
      <c r="P26" s="489">
        <f t="shared" si="3"/>
        <v>0</v>
      </c>
      <c r="Q26" s="106">
        <f>'YR 1'!Q26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522">
        <f>((H27)*P27)</f>
        <v>0</v>
      </c>
      <c r="L27" s="24"/>
      <c r="M27" s="24"/>
      <c r="O27" s="488" t="str">
        <f t="shared" si="1"/>
        <v>Postdoc</v>
      </c>
      <c r="P27" s="489">
        <f>Q27/12</f>
        <v>0</v>
      </c>
      <c r="Q27" s="106">
        <f>'YR 1'!Q27</f>
        <v>0</v>
      </c>
      <c r="R27" s="134"/>
    </row>
    <row r="28" spans="1:18" ht="12" customHeight="1" thickBot="1">
      <c r="A28" s="132"/>
      <c r="B28" s="21"/>
      <c r="C28" s="21"/>
      <c r="D28" s="249" t="s">
        <v>263</v>
      </c>
      <c r="E28" s="33"/>
      <c r="F28" s="33"/>
      <c r="G28" s="26"/>
      <c r="H28" s="232"/>
      <c r="I28" s="233"/>
      <c r="J28" s="233"/>
      <c r="K28" s="523">
        <f>((H28)*P28)</f>
        <v>0</v>
      </c>
      <c r="L28" s="24"/>
      <c r="M28" s="24"/>
      <c r="O28" s="488" t="str">
        <f t="shared" si="1"/>
        <v>Postdoc</v>
      </c>
      <c r="P28" s="489">
        <f>Q28/12</f>
        <v>0</v>
      </c>
      <c r="Q28" s="106">
        <f>'YR 1'!Q28</f>
        <v>0</v>
      </c>
      <c r="R28" s="134"/>
    </row>
    <row r="29" spans="1:18" ht="12" customHeight="1" thickBot="1">
      <c r="A29" s="181"/>
      <c r="B29" s="38"/>
      <c r="C29" s="38"/>
      <c r="D29" s="503" t="s">
        <v>232</v>
      </c>
      <c r="E29" s="587"/>
      <c r="F29" s="588"/>
      <c r="G29" s="36"/>
      <c r="H29" s="513">
        <f>SUM(H15:H28)</f>
        <v>0</v>
      </c>
      <c r="I29" s="514">
        <f>SUM(I15:I28)</f>
        <v>0</v>
      </c>
      <c r="J29" s="514">
        <f>SUM(J15:J28)</f>
        <v>0</v>
      </c>
      <c r="K29" s="538">
        <f>SUM(K15:K28)</f>
        <v>0</v>
      </c>
      <c r="L29" s="24"/>
      <c r="M29" s="24"/>
      <c r="O29" s="120" t="s">
        <v>6</v>
      </c>
      <c r="P29" s="489">
        <f t="shared" si="3"/>
        <v>0</v>
      </c>
      <c r="Q29" s="106">
        <f>'YR 1'!Q29</f>
        <v>0</v>
      </c>
      <c r="R29" s="134"/>
    </row>
    <row r="30" spans="1:18" ht="12" customHeight="1" thickBot="1">
      <c r="A30" s="180"/>
      <c r="B30" s="17"/>
      <c r="C30" s="40"/>
      <c r="E30" s="26"/>
      <c r="F30" s="26"/>
      <c r="G30" s="26"/>
      <c r="H30" s="153"/>
      <c r="I30" s="153"/>
      <c r="J30" s="241"/>
      <c r="K30" s="27"/>
      <c r="L30" s="24"/>
      <c r="M30" s="24"/>
      <c r="O30" s="120" t="s">
        <v>6</v>
      </c>
      <c r="P30" s="489">
        <f t="shared" si="3"/>
        <v>0</v>
      </c>
      <c r="Q30" s="106">
        <f>'YR 1'!Q30</f>
        <v>0</v>
      </c>
      <c r="R30" s="134"/>
    </row>
    <row r="31" spans="1:18" ht="12" customHeight="1" thickBot="1">
      <c r="A31" s="262" t="s">
        <v>61</v>
      </c>
      <c r="B31" s="256" t="s">
        <v>242</v>
      </c>
      <c r="C31" s="257"/>
      <c r="D31" s="258"/>
      <c r="E31" s="258"/>
      <c r="F31" s="258"/>
      <c r="G31" s="258"/>
      <c r="H31" s="242"/>
      <c r="I31" s="242"/>
      <c r="J31" s="242"/>
      <c r="K31" s="537"/>
      <c r="L31" s="24"/>
      <c r="M31" s="24"/>
      <c r="O31" s="120" t="s">
        <v>236</v>
      </c>
      <c r="P31" s="489">
        <f t="shared" si="3"/>
        <v>0</v>
      </c>
      <c r="Q31" s="106">
        <f>'YR 1'!Q31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524">
        <f>(P29*H32)*B32</f>
        <v>0</v>
      </c>
      <c r="L32" s="24"/>
      <c r="M32" s="24"/>
      <c r="O32" s="120" t="s">
        <v>16</v>
      </c>
      <c r="P32" s="489">
        <f t="shared" si="3"/>
        <v>0</v>
      </c>
      <c r="Q32" s="106">
        <f>'YR 1'!Q32</f>
        <v>0</v>
      </c>
      <c r="R32" s="134"/>
    </row>
    <row r="33" spans="1:16" ht="12" customHeigh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522">
        <f>(P30*H33)*B33</f>
        <v>0</v>
      </c>
      <c r="L33" s="24"/>
      <c r="M33" s="24"/>
    </row>
    <row r="34" spans="1:16" ht="12" customHeight="1">
      <c r="A34" s="132">
        <v>3</v>
      </c>
      <c r="B34" s="547"/>
      <c r="C34" s="21"/>
      <c r="D34" s="33" t="s">
        <v>238</v>
      </c>
      <c r="E34" s="33"/>
      <c r="F34" s="515">
        <f>Q31/12</f>
        <v>0</v>
      </c>
      <c r="G34" s="137" t="s">
        <v>10</v>
      </c>
      <c r="H34" s="107"/>
      <c r="I34" s="203"/>
      <c r="J34" s="203"/>
      <c r="K34" s="522">
        <f>B34*F34*H34</f>
        <v>0</v>
      </c>
      <c r="L34" s="24"/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189"/>
      <c r="G35" s="34"/>
      <c r="H35" s="133"/>
      <c r="I35" s="184" t="s">
        <v>37</v>
      </c>
      <c r="J35" s="184"/>
      <c r="K35" s="522">
        <f>B35*(Rates!B19*Rates!B20)*H35</f>
        <v>0</v>
      </c>
      <c r="L35" s="24"/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187"/>
      <c r="G36" s="188"/>
      <c r="H36" s="133"/>
      <c r="I36" s="184" t="s">
        <v>37</v>
      </c>
      <c r="J36" s="184"/>
      <c r="K36" s="522">
        <f>B36*(Rates!B19*Rates!B20)*H36</f>
        <v>0</v>
      </c>
      <c r="L36" s="24"/>
      <c r="M36" s="24"/>
      <c r="N36" s="15" t="s">
        <v>18</v>
      </c>
      <c r="O36" s="488">
        <f>D11</f>
        <v>0</v>
      </c>
      <c r="P36" s="490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26"/>
      <c r="G37" s="26"/>
      <c r="H37" s="107"/>
      <c r="I37" s="138" t="s">
        <v>17</v>
      </c>
      <c r="J37" s="138"/>
      <c r="K37" s="525">
        <f>Q32/12*B37*H37</f>
        <v>0</v>
      </c>
      <c r="L37" s="24"/>
      <c r="M37" s="24"/>
      <c r="N37" s="15" t="s">
        <v>19</v>
      </c>
      <c r="O37" s="488">
        <f t="shared" ref="O37:O45" si="4">D16</f>
        <v>0</v>
      </c>
      <c r="P37" s="490">
        <f>IF(R16&gt;11, (H16*Rates!B10+P16*H16*Rates!B4), ((I16*P16)*Rates!B4)+(I16*Rates!B9)+((J16*P16)*Rates!B4))</f>
        <v>0</v>
      </c>
    </row>
    <row r="38" spans="1:16" ht="12" customHeight="1" thickBot="1">
      <c r="A38" s="135"/>
      <c r="B38" s="26"/>
      <c r="C38" s="21"/>
      <c r="D38" s="589" t="s">
        <v>74</v>
      </c>
      <c r="E38" s="587"/>
      <c r="F38" s="588"/>
      <c r="G38" s="33"/>
      <c r="H38" s="139"/>
      <c r="I38" s="140"/>
      <c r="J38" s="21"/>
      <c r="K38" s="494">
        <f>SUM(K29:K37)</f>
        <v>0</v>
      </c>
      <c r="L38" s="24"/>
      <c r="M38" s="24"/>
      <c r="N38" s="15" t="s">
        <v>19</v>
      </c>
      <c r="O38" s="488">
        <f t="shared" si="4"/>
        <v>0</v>
      </c>
      <c r="P38" s="490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570">
        <f>P56</f>
        <v>0</v>
      </c>
      <c r="L39" s="24"/>
      <c r="M39" s="24"/>
      <c r="N39" s="15" t="s">
        <v>19</v>
      </c>
      <c r="O39" s="488">
        <f t="shared" si="4"/>
        <v>0</v>
      </c>
      <c r="P39" s="490">
        <f>IF(R18&gt;11, (H18*Rates!B10+P18*H18*Rates!B4), ((I18*P18)*Rates!B4)+(I18*Rates!B9)+((J18*P18)*Rates!B4))</f>
        <v>0</v>
      </c>
    </row>
    <row r="40" spans="1:16" ht="12" customHeight="1" thickBot="1">
      <c r="D40" s="591" t="s">
        <v>77</v>
      </c>
      <c r="E40" s="592"/>
      <c r="F40" s="593"/>
      <c r="G40" s="593"/>
      <c r="H40" s="593"/>
      <c r="I40" s="594"/>
      <c r="J40" s="21"/>
      <c r="K40" s="494">
        <f>SUM(K38:K39)</f>
        <v>0</v>
      </c>
      <c r="L40" s="24"/>
      <c r="M40" s="24"/>
      <c r="N40" s="15" t="s">
        <v>19</v>
      </c>
      <c r="O40" s="488">
        <f t="shared" si="4"/>
        <v>0</v>
      </c>
      <c r="P40" s="490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584"/>
      <c r="I41" s="585"/>
      <c r="J41" s="542"/>
      <c r="K41" s="590"/>
      <c r="L41" s="24"/>
      <c r="M41" s="24"/>
      <c r="N41" s="15" t="s">
        <v>19</v>
      </c>
      <c r="O41" s="488">
        <f t="shared" si="4"/>
        <v>0</v>
      </c>
      <c r="P41" s="490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527"/>
      <c r="L42" s="24"/>
      <c r="M42" s="24"/>
      <c r="N42" s="15" t="s">
        <v>19</v>
      </c>
      <c r="O42" s="488">
        <f t="shared" si="4"/>
        <v>0</v>
      </c>
      <c r="P42" s="490">
        <f>IF(R21&gt;11, (H21*Rates!B10+P21*H21*Rates!B4), ((I21*P21)*Rates!B4)+(I21*Rates!B9)+((J21*P21)*Rates!B4))</f>
        <v>0</v>
      </c>
    </row>
    <row r="43" spans="1:16" ht="12" customHeight="1">
      <c r="D43" s="133"/>
      <c r="E43" s="17"/>
      <c r="F43" s="15"/>
      <c r="G43" s="106"/>
      <c r="H43" s="37" t="s">
        <v>3</v>
      </c>
      <c r="I43" s="18"/>
      <c r="J43" s="15"/>
      <c r="K43" s="527"/>
      <c r="L43" s="24"/>
      <c r="M43" s="24"/>
      <c r="N43" s="15" t="s">
        <v>19</v>
      </c>
      <c r="O43" s="488">
        <f t="shared" si="4"/>
        <v>0</v>
      </c>
      <c r="P43" s="490">
        <f>IF(R22&gt;11, (H22*Rates!B10+P22*H22*Rates!B4), ((I22*P22)*Rates!B4)+(I22*Rates!B9)+((J22*P22)*Rates!B4))</f>
        <v>0</v>
      </c>
    </row>
    <row r="44" spans="1:16" ht="12" customHeight="1">
      <c r="D44" s="133"/>
      <c r="E44" s="26"/>
      <c r="F44" s="26"/>
      <c r="G44" s="106"/>
      <c r="H44" s="17"/>
      <c r="I44" s="17"/>
      <c r="J44" s="17"/>
      <c r="K44" s="527"/>
      <c r="L44" s="24"/>
      <c r="M44" s="24"/>
      <c r="N44" s="15" t="s">
        <v>19</v>
      </c>
      <c r="O44" s="488">
        <f t="shared" si="4"/>
        <v>0</v>
      </c>
      <c r="P44" s="490">
        <f>IF(R23&gt;11, (H23*Rates!B10+P23*H23*Rates!B4), ((I23*P23)*Rates!B4)+(I23*Rates!B9)+((J23*P23)*Rates!B4))</f>
        <v>0</v>
      </c>
    </row>
    <row r="45" spans="1:16" ht="12" customHeight="1">
      <c r="D45" s="133"/>
      <c r="E45" s="26"/>
      <c r="F45" s="26"/>
      <c r="G45" s="106"/>
      <c r="H45" s="17"/>
      <c r="I45" s="17"/>
      <c r="J45" s="17"/>
      <c r="K45" s="527"/>
      <c r="L45" s="24"/>
      <c r="M45" s="24"/>
      <c r="N45" s="15" t="s">
        <v>19</v>
      </c>
      <c r="O45" s="488">
        <f t="shared" si="4"/>
        <v>0</v>
      </c>
      <c r="P45" s="490">
        <f>IF(R24&gt;11, (H24*Rates!B10+P24*H24*Rates!B4), ((I24*P24)*Rates!B4)+(I24*Rates!B9)+((J24*P24)*Rates!B4))</f>
        <v>0</v>
      </c>
    </row>
    <row r="46" spans="1:16" ht="12" customHeight="1" thickBot="1">
      <c r="D46" s="133"/>
      <c r="E46" s="17"/>
      <c r="F46" s="17"/>
      <c r="G46" s="106"/>
      <c r="H46" s="17"/>
      <c r="I46" s="17"/>
      <c r="J46" s="17"/>
      <c r="K46" s="528"/>
      <c r="L46" s="24"/>
      <c r="M46" s="24"/>
      <c r="O46" s="488" t="str">
        <f>O25</f>
        <v>Postdoc</v>
      </c>
      <c r="P46" s="490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516">
        <f>G43+G44+G45+G46</f>
        <v>0</v>
      </c>
      <c r="L47" s="24"/>
      <c r="M47" s="24"/>
      <c r="O47" s="488" t="str">
        <f>O26</f>
        <v>Postdoc</v>
      </c>
      <c r="P47" s="490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529"/>
      <c r="L48" s="24"/>
      <c r="M48" s="24"/>
      <c r="O48" s="488" t="str">
        <f>O27</f>
        <v>Postdoc</v>
      </c>
      <c r="P48" s="490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530"/>
      <c r="L49" s="24"/>
      <c r="M49" s="24"/>
      <c r="O49" s="488" t="str">
        <f>O28</f>
        <v>Postdoc</v>
      </c>
      <c r="P49" s="490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531"/>
      <c r="L50" s="512"/>
      <c r="M50" s="24"/>
      <c r="O50" s="120" t="s">
        <v>6</v>
      </c>
      <c r="P50" s="490">
        <f>(K32*Rates!B4)+(H32*Rates!B10)*B32</f>
        <v>0</v>
      </c>
    </row>
    <row r="51" spans="1:21" ht="12" customHeight="1" thickBot="1">
      <c r="B51" s="37" t="s">
        <v>85</v>
      </c>
      <c r="D51" s="26"/>
      <c r="E51" s="26"/>
      <c r="F51" s="15"/>
      <c r="G51" s="35"/>
      <c r="H51" s="10"/>
      <c r="I51" s="19"/>
      <c r="J51" s="19"/>
      <c r="K51" s="516">
        <f>SUM(K48:K49)</f>
        <v>0</v>
      </c>
      <c r="L51" s="24"/>
      <c r="M51" s="24"/>
      <c r="O51" s="120" t="s">
        <v>6</v>
      </c>
      <c r="P51" s="490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586"/>
      <c r="E52" s="254"/>
      <c r="F52" s="252"/>
      <c r="G52" s="17"/>
      <c r="H52" s="17"/>
      <c r="I52" s="17"/>
      <c r="J52" s="17"/>
      <c r="K52" s="526"/>
      <c r="L52" s="24"/>
      <c r="M52" s="24"/>
      <c r="O52" s="120" t="s">
        <v>236</v>
      </c>
      <c r="P52" s="490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530"/>
      <c r="L53" s="24"/>
      <c r="M53" s="24"/>
      <c r="O53" s="120" t="s">
        <v>243</v>
      </c>
      <c r="P53" s="490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530"/>
      <c r="L54" s="24"/>
      <c r="M54" s="24"/>
      <c r="O54" s="120" t="s">
        <v>240</v>
      </c>
      <c r="P54" s="490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530"/>
      <c r="L55" s="24"/>
      <c r="M55" s="24"/>
      <c r="O55" s="15" t="s">
        <v>16</v>
      </c>
      <c r="P55" s="491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532"/>
      <c r="L56" s="24"/>
      <c r="M56" s="24"/>
      <c r="O56" s="148" t="s">
        <v>11</v>
      </c>
      <c r="P56" s="492">
        <f>SUM(P36:P55)</f>
        <v>0</v>
      </c>
    </row>
    <row r="57" spans="1:21" ht="12" customHeight="1" thickBot="1">
      <c r="A57" s="115"/>
      <c r="B57" s="20" t="s">
        <v>265</v>
      </c>
      <c r="C57" s="21"/>
      <c r="D57" s="33"/>
      <c r="E57" s="23"/>
      <c r="F57" s="36"/>
      <c r="G57" s="36" t="s">
        <v>92</v>
      </c>
      <c r="H57" s="38"/>
      <c r="I57" s="39"/>
      <c r="J57" s="38"/>
      <c r="K57" s="516">
        <f>SUM(K53:K56)</f>
        <v>0</v>
      </c>
      <c r="L57" s="24"/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6"/>
      <c r="F58" s="36"/>
      <c r="G58" s="36"/>
      <c r="H58" s="38"/>
      <c r="I58" s="39"/>
      <c r="J58" s="38"/>
      <c r="K58" s="526"/>
      <c r="L58" s="24"/>
      <c r="M58" s="24"/>
    </row>
    <row r="59" spans="1:21" ht="12" customHeigh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530"/>
      <c r="L59" s="24"/>
      <c r="M59" s="24"/>
      <c r="O59" s="219"/>
      <c r="P59" s="40"/>
      <c r="Q59" s="40"/>
      <c r="R59" s="40"/>
      <c r="S59" s="40"/>
      <c r="T59" s="40"/>
      <c r="U59" s="40"/>
    </row>
    <row r="60" spans="1:21" ht="12" customHeight="1" thickBot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530"/>
      <c r="L60" s="24"/>
      <c r="M60" s="24"/>
      <c r="O60" s="423" t="s">
        <v>248</v>
      </c>
      <c r="P60" s="424" t="s">
        <v>247</v>
      </c>
      <c r="Q60" s="424" t="s">
        <v>249</v>
      </c>
      <c r="R60" s="424" t="s">
        <v>250</v>
      </c>
      <c r="S60" s="424" t="s">
        <v>251</v>
      </c>
      <c r="T60" s="424" t="s">
        <v>252</v>
      </c>
      <c r="U60" s="424" t="s">
        <v>253</v>
      </c>
    </row>
    <row r="61" spans="1:21" ht="12" customHeight="1" thickTop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530"/>
      <c r="L61" s="24"/>
      <c r="M61" s="24"/>
      <c r="P61" s="174" t="s">
        <v>268</v>
      </c>
      <c r="Q61" s="174" t="s">
        <v>269</v>
      </c>
      <c r="R61" s="174" t="s">
        <v>270</v>
      </c>
      <c r="S61" s="174" t="s">
        <v>271</v>
      </c>
      <c r="T61" s="174" t="s">
        <v>272</v>
      </c>
      <c r="U61" s="15" t="s">
        <v>216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530"/>
      <c r="L62" s="24"/>
      <c r="M62" s="24"/>
      <c r="N62" s="427">
        <v>62</v>
      </c>
      <c r="O62" s="425" t="s">
        <v>223</v>
      </c>
      <c r="P62" s="247"/>
      <c r="Q62" s="247"/>
      <c r="R62" s="247"/>
      <c r="S62" s="247"/>
      <c r="T62" s="181"/>
      <c r="U62" s="315">
        <f>SUM(U63:U64)</f>
        <v>0</v>
      </c>
    </row>
    <row r="63" spans="1:21" ht="12" customHeight="1">
      <c r="A63" s="142"/>
      <c r="B63" s="149">
        <v>5</v>
      </c>
      <c r="C63" s="38" t="s">
        <v>260</v>
      </c>
      <c r="D63" s="36"/>
      <c r="E63" s="36"/>
      <c r="F63" s="36" t="s">
        <v>287</v>
      </c>
      <c r="G63" s="36"/>
      <c r="H63" s="38"/>
      <c r="I63" s="39"/>
      <c r="J63" s="38"/>
      <c r="K63" s="533">
        <f>U67</f>
        <v>0</v>
      </c>
      <c r="L63" s="24"/>
      <c r="M63" s="24"/>
      <c r="N63" s="427">
        <v>63</v>
      </c>
      <c r="O63" s="426" t="s">
        <v>145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533">
        <f>U68</f>
        <v>0</v>
      </c>
      <c r="L64" s="24"/>
      <c r="M64" s="24"/>
      <c r="N64" s="427">
        <v>64</v>
      </c>
      <c r="O64" s="426" t="s">
        <v>267</v>
      </c>
      <c r="P64" s="168"/>
      <c r="Q64" s="168"/>
      <c r="R64" s="169"/>
      <c r="S64" s="169"/>
      <c r="T64" s="169"/>
      <c r="U64" s="166">
        <f>SUM(P64:T64)</f>
        <v>0</v>
      </c>
    </row>
    <row r="65" spans="1:21" ht="12" customHeight="1">
      <c r="A65" s="142"/>
      <c r="B65" s="149"/>
      <c r="C65" s="38" t="s">
        <v>122</v>
      </c>
      <c r="D65" s="36"/>
      <c r="E65" s="36"/>
      <c r="F65" s="36"/>
      <c r="G65" s="36"/>
      <c r="H65" s="38"/>
      <c r="I65" s="39"/>
      <c r="J65" s="38"/>
      <c r="K65" s="534">
        <f>K63+K64</f>
        <v>0</v>
      </c>
      <c r="L65" s="24"/>
      <c r="M65" s="24"/>
      <c r="N65" s="427">
        <v>65</v>
      </c>
      <c r="O65" s="426" t="s">
        <v>141</v>
      </c>
      <c r="P65" s="170">
        <f>SUM(P63:P64)</f>
        <v>0</v>
      </c>
      <c r="Q65" s="170">
        <f t="shared" ref="Q65:T65" si="5">SUM(Q63:Q64)</f>
        <v>0</v>
      </c>
      <c r="R65" s="170">
        <f t="shared" si="5"/>
        <v>0</v>
      </c>
      <c r="S65" s="170">
        <f t="shared" si="5"/>
        <v>0</v>
      </c>
      <c r="T65" s="314">
        <f t="shared" si="5"/>
        <v>0</v>
      </c>
      <c r="U65" s="166">
        <f>SUM(P65:T65)</f>
        <v>0</v>
      </c>
    </row>
    <row r="66" spans="1:21" ht="12" customHeigh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530"/>
      <c r="L66" s="24"/>
      <c r="M66" s="24"/>
      <c r="N66" s="427">
        <v>66</v>
      </c>
      <c r="P66" s="18"/>
      <c r="Q66" s="18"/>
      <c r="R66" s="18"/>
      <c r="S66" s="18"/>
      <c r="T66" s="18"/>
      <c r="U66" s="248" t="s">
        <v>225</v>
      </c>
    </row>
    <row r="67" spans="1:21" ht="12" customHeigh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522">
        <f>IF(H34&gt;0,Rates!C12*B34,0)+IF(I34&gt;0,Rates!B12*'COST SHARE YR 1'!B34,0)+IF('COST SHARE YR 1'!J34&gt;0,Rates!D12*'COST SHARE YR 1'!B34,0)</f>
        <v>0</v>
      </c>
      <c r="L67" s="24"/>
      <c r="M67" s="24"/>
      <c r="N67" s="427">
        <v>67</v>
      </c>
      <c r="O67" s="615" t="s">
        <v>217</v>
      </c>
      <c r="P67" s="510">
        <f>IF(P65&lt;50000,P65,50000)</f>
        <v>0</v>
      </c>
      <c r="Q67" s="510">
        <f>IF(Q65&lt;50000,Q65, 50000)</f>
        <v>0</v>
      </c>
      <c r="R67" s="510">
        <f>IF(R65&lt;50000,R65, 50000)</f>
        <v>0</v>
      </c>
      <c r="S67" s="510">
        <f>IF(S65&lt;50000,S65, 50000)</f>
        <v>0</v>
      </c>
      <c r="T67" s="510">
        <f>IF(T65&lt;50000,T65, 50000)</f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535">
        <f>SUM(K59+K60+K61+K62+K63+K64+K66+K67)</f>
        <v>0</v>
      </c>
      <c r="L68" s="24"/>
      <c r="M68" s="24"/>
      <c r="N68" s="427">
        <v>68</v>
      </c>
      <c r="O68" s="425" t="s">
        <v>159</v>
      </c>
      <c r="P68" s="162">
        <f>P65-P67</f>
        <v>0</v>
      </c>
      <c r="Q68" s="162">
        <f>Q65-Q67</f>
        <v>0</v>
      </c>
      <c r="R68" s="171">
        <f>R65-R67</f>
        <v>0</v>
      </c>
      <c r="S68" s="171">
        <f t="shared" ref="S68:T68" si="6">S65-S67</f>
        <v>0</v>
      </c>
      <c r="T68" s="171">
        <f t="shared" si="6"/>
        <v>0</v>
      </c>
      <c r="U68" s="167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516">
        <f>SUM(K68+K57+K51+K47+K40)</f>
        <v>0</v>
      </c>
      <c r="L69" s="24"/>
      <c r="M69" s="24"/>
      <c r="P69" s="245">
        <f>SUM(P67:P68)</f>
        <v>0</v>
      </c>
      <c r="Q69" s="245">
        <f t="shared" ref="Q69:T69" si="7">SUM(Q67:Q68)</f>
        <v>0</v>
      </c>
      <c r="R69" s="245">
        <f t="shared" si="7"/>
        <v>0</v>
      </c>
      <c r="S69" s="245">
        <f t="shared" si="7"/>
        <v>0</v>
      </c>
      <c r="T69" s="245">
        <f t="shared" si="7"/>
        <v>0</v>
      </c>
      <c r="U69" s="245">
        <f>SUM(U67:U68)</f>
        <v>0</v>
      </c>
    </row>
    <row r="70" spans="1:21" ht="12" customHeight="1" thickBot="1">
      <c r="A70" s="27" t="s">
        <v>100</v>
      </c>
      <c r="B70" s="15" t="s">
        <v>101</v>
      </c>
      <c r="D70" s="17"/>
      <c r="E70" s="17"/>
      <c r="F70" s="17"/>
      <c r="G70" s="40"/>
      <c r="H70" s="41"/>
      <c r="J70" s="15"/>
      <c r="K70" s="536"/>
      <c r="L70" s="24"/>
      <c r="M70" s="24"/>
    </row>
    <row r="71" spans="1:21" ht="12" customHeight="1" thickBot="1">
      <c r="D71" s="608">
        <f>Rates!B22</f>
        <v>0.49</v>
      </c>
      <c r="E71" s="17"/>
      <c r="F71" s="609">
        <f>IF(M71=1,K69-K47-K67-K64, K69-K47-K57-K67-K64)</f>
        <v>0</v>
      </c>
      <c r="G71" s="25"/>
      <c r="H71" s="25"/>
      <c r="J71" s="15"/>
      <c r="K71" s="522">
        <f>F71*Rates!B22</f>
        <v>0</v>
      </c>
      <c r="L71" s="24"/>
      <c r="M71" s="40"/>
    </row>
    <row r="72" spans="1:21" ht="12" customHeight="1" thickBot="1">
      <c r="B72" s="37" t="s">
        <v>102</v>
      </c>
      <c r="D72" s="17"/>
      <c r="E72" s="17"/>
      <c r="F72" s="26"/>
      <c r="G72" s="151"/>
      <c r="H72" s="24"/>
      <c r="J72" s="15"/>
      <c r="K72" s="522">
        <f>K71</f>
        <v>0</v>
      </c>
      <c r="L72" s="24"/>
      <c r="M72" s="24"/>
    </row>
    <row r="73" spans="1:21" ht="12" customHeight="1" thickBot="1">
      <c r="A73" s="274" t="s">
        <v>103</v>
      </c>
      <c r="B73" s="275" t="s">
        <v>104</v>
      </c>
      <c r="C73" s="275"/>
      <c r="D73" s="276"/>
      <c r="E73" s="276"/>
      <c r="F73" s="277"/>
      <c r="G73" s="116"/>
      <c r="H73" s="21"/>
      <c r="I73" s="140"/>
      <c r="J73" s="21"/>
      <c r="K73" s="559">
        <f>K69+K72</f>
        <v>0</v>
      </c>
      <c r="L73" s="24"/>
      <c r="M73" s="24"/>
    </row>
    <row r="74" spans="1:21" ht="12" customHeight="1" thickBot="1">
      <c r="A74" s="553" t="s">
        <v>105</v>
      </c>
      <c r="B74" s="554" t="s">
        <v>106</v>
      </c>
      <c r="C74" s="554"/>
      <c r="D74" s="555"/>
      <c r="E74" s="555"/>
      <c r="F74" s="555"/>
      <c r="G74" s="555"/>
      <c r="H74" s="556"/>
      <c r="I74" s="557"/>
      <c r="J74" s="558"/>
      <c r="K74" s="560"/>
      <c r="L74" s="24"/>
      <c r="M74" s="24"/>
      <c r="O74" s="684"/>
      <c r="P74" s="684"/>
    </row>
    <row r="75" spans="1:21" ht="12" customHeight="1" thickBot="1">
      <c r="A75" s="266" t="s">
        <v>107</v>
      </c>
      <c r="B75" s="267" t="s">
        <v>277</v>
      </c>
      <c r="C75" s="267"/>
      <c r="D75" s="272"/>
      <c r="E75" s="543"/>
      <c r="F75" s="252"/>
      <c r="G75" s="19"/>
      <c r="H75" s="10"/>
      <c r="I75" s="13"/>
      <c r="J75" s="10"/>
      <c r="K75" s="516">
        <f>K73</f>
        <v>0</v>
      </c>
      <c r="L75" s="24"/>
      <c r="M75" s="24"/>
      <c r="O75" s="172"/>
    </row>
    <row r="76" spans="1:21" ht="12" customHeight="1">
      <c r="A76" s="15"/>
      <c r="K76" s="15"/>
      <c r="O76" s="172"/>
      <c r="P76" s="511"/>
    </row>
    <row r="77" spans="1:21" ht="12" customHeight="1">
      <c r="A77" s="15"/>
      <c r="K77" s="15"/>
      <c r="O77" s="172"/>
      <c r="P77" s="511"/>
    </row>
    <row r="78" spans="1:21" ht="12" customHeight="1">
      <c r="A78" s="15"/>
      <c r="G78" s="688"/>
      <c r="H78" s="689"/>
      <c r="I78" s="689"/>
      <c r="J78" s="689"/>
      <c r="K78" s="177"/>
      <c r="O78" s="37"/>
      <c r="P78" s="177"/>
    </row>
  </sheetData>
  <sheetProtection algorithmName="SHA-512" hashValue="PS5E6pcbWc8cFyNb/zV0IWD+TFz/oeWFfrWr4XPPzZ727TP6m7hBS6zFLDVb84wNSr1g0TZFTDUPTRwB3cs9Ug==" saltValue="WeW06OkTt2/ZVNV79vh3hA==" spinCount="100000" sheet="1" autoFilter="0"/>
  <mergeCells count="11">
    <mergeCell ref="S9:Z9"/>
    <mergeCell ref="O7:Q7"/>
    <mergeCell ref="O11:P11"/>
    <mergeCell ref="O74:P74"/>
    <mergeCell ref="G78:J78"/>
    <mergeCell ref="O6:Q6"/>
    <mergeCell ref="A1:E4"/>
    <mergeCell ref="O1:Q2"/>
    <mergeCell ref="O3:Q3"/>
    <mergeCell ref="O4:Q4"/>
    <mergeCell ref="O5:Q5"/>
  </mergeCells>
  <dataValidations count="1">
    <dataValidation type="list" allowBlank="1" showInputMessage="1" showErrorMessage="1" sqref="R15:R24" xr:uid="{E6B9ABE0-95C4-481B-8ABB-1360BB7050A8}">
      <formula1>"9,10,10.5,11,11.5,12"</formula1>
    </dataValidation>
  </dataValidations>
  <hyperlinks>
    <hyperlink ref="S9" r:id="rId1" xr:uid="{BC9F4A71-1E9A-4862-8CF3-D00F9FAFBDED}"/>
  </hyperlinks>
  <printOptions horizontalCentered="1" verticalCentered="1"/>
  <pageMargins left="0.25" right="0.44" top="7.0000000000000007E-2" bottom="0.02" header="0.5" footer="0.5"/>
  <pageSetup orientation="landscape" horizontalDpi="300" verticalDpi="300" r:id="rId2"/>
  <headerFooter alignWithMargins="0"/>
  <ignoredErrors>
    <ignoredError sqref="D16:D24 D11 Q15:Q32 R15:R24" unlockedFormula="1"/>
  </ignoredError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79"/>
  <sheetViews>
    <sheetView showGridLines="0" showZeros="0" zoomScaleNormal="100" workbookViewId="0">
      <selection activeCell="K8" sqref="K8"/>
    </sheetView>
  </sheetViews>
  <sheetFormatPr defaultColWidth="10.7265625" defaultRowHeight="12" customHeight="1"/>
  <cols>
    <col min="1" max="1" width="2.81640625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3" bestFit="1" customWidth="1"/>
    <col min="12" max="12" width="10.453125" style="15" bestFit="1" customWidth="1"/>
    <col min="13" max="13" width="3.54296875" style="15" customWidth="1"/>
    <col min="14" max="14" width="4.453125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148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62" t="s">
        <v>219</v>
      </c>
      <c r="P4" s="663"/>
      <c r="Q4" s="664"/>
    </row>
    <row r="5" spans="1:18" ht="12" customHeight="1">
      <c r="K5" s="15"/>
      <c r="L5" s="153"/>
      <c r="O5" s="665" t="s">
        <v>279</v>
      </c>
      <c r="P5" s="666"/>
      <c r="Q5" s="667"/>
    </row>
    <row r="6" spans="1:18" ht="12" customHeight="1" thickBot="1">
      <c r="G6" s="114" t="s">
        <v>44</v>
      </c>
      <c r="K6" s="15"/>
      <c r="L6" s="153"/>
      <c r="O6" s="668" t="s">
        <v>224</v>
      </c>
      <c r="P6" s="669"/>
      <c r="Q6" s="670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119" t="s">
        <v>41</v>
      </c>
      <c r="L7" s="427"/>
      <c r="M7" s="114"/>
      <c r="O7" s="647" t="s">
        <v>220</v>
      </c>
      <c r="P7" s="648"/>
      <c r="Q7" s="649"/>
    </row>
    <row r="8" spans="1:18" ht="12" customHeight="1" thickBo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71"/>
      <c r="M8" s="41"/>
      <c r="O8" s="673" t="s">
        <v>221</v>
      </c>
      <c r="P8" s="674"/>
      <c r="Q8" s="675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123" t="s">
        <v>52</v>
      </c>
      <c r="L9" s="247"/>
      <c r="M9" s="26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L10" s="150"/>
      <c r="O10" s="690" t="s">
        <v>230</v>
      </c>
      <c r="P10" s="691"/>
      <c r="Q10" s="190">
        <f>K78</f>
        <v>0</v>
      </c>
    </row>
    <row r="11" spans="1:18" ht="12" customHeight="1" thickBot="1">
      <c r="D11" s="249">
        <f>'YR 1'!D11</f>
        <v>0</v>
      </c>
      <c r="E11" s="17"/>
      <c r="F11" s="17"/>
      <c r="G11" s="17"/>
      <c r="H11" s="13"/>
      <c r="I11" s="13"/>
      <c r="J11" s="32" t="s">
        <v>40</v>
      </c>
      <c r="K11" s="110"/>
      <c r="L11" s="15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72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55</v>
      </c>
      <c r="L13" s="130" t="s">
        <v>275</v>
      </c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131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63">
        <f>D11</f>
        <v>0</v>
      </c>
      <c r="E15" s="33"/>
      <c r="F15" s="33"/>
      <c r="G15" s="33"/>
      <c r="H15" s="107"/>
      <c r="I15" s="107"/>
      <c r="J15" s="107"/>
      <c r="K15" s="59">
        <f>(IF(R15&gt;11, (P15*H15),0)+IF(R15&lt;12, (P15*(I15+J15)),0))</f>
        <v>0</v>
      </c>
      <c r="L15" s="568">
        <f>'COST SHARE YR 2'!K15</f>
        <v>0</v>
      </c>
      <c r="M15" s="24"/>
      <c r="N15" s="15" t="s">
        <v>18</v>
      </c>
      <c r="O15" s="154">
        <f>D15</f>
        <v>0</v>
      </c>
      <c r="P15" s="157">
        <f t="shared" ref="P15:P24" si="0">Q15/R15</f>
        <v>0</v>
      </c>
      <c r="Q15" s="106">
        <f>'YR 1'!Q15</f>
        <v>0</v>
      </c>
      <c r="R15" s="296">
        <f>'YR 1'!R15</f>
        <v>9</v>
      </c>
    </row>
    <row r="16" spans="1:18" ht="12" customHeight="1">
      <c r="A16" s="132">
        <v>2</v>
      </c>
      <c r="B16" s="20"/>
      <c r="C16" s="21"/>
      <c r="D16" s="220">
        <f>'YR 1'!D16</f>
        <v>0</v>
      </c>
      <c r="E16" s="33"/>
      <c r="F16" s="33"/>
      <c r="G16" s="33"/>
      <c r="H16" s="107"/>
      <c r="I16" s="107"/>
      <c r="J16" s="107"/>
      <c r="K16" s="59">
        <f t="shared" ref="K16:K24" si="1">(IF(R16&gt;11, (P16*H16),0)+IF(R16&lt;12, (P16*(I16+J16)),0))</f>
        <v>0</v>
      </c>
      <c r="L16" s="568">
        <f>'COST SHARE YR 2'!K16</f>
        <v>0</v>
      </c>
      <c r="M16" s="24"/>
      <c r="N16" s="15" t="s">
        <v>19</v>
      </c>
      <c r="O16" s="154">
        <f>D16</f>
        <v>0</v>
      </c>
      <c r="P16" s="157">
        <f t="shared" si="0"/>
        <v>0</v>
      </c>
      <c r="Q16" s="145">
        <f>'YR 1'!Q16</f>
        <v>0</v>
      </c>
      <c r="R16" s="296">
        <f>'YR 1'!R16</f>
        <v>9</v>
      </c>
    </row>
    <row r="17" spans="1:18" ht="12" customHeight="1">
      <c r="A17" s="132">
        <v>3</v>
      </c>
      <c r="B17" s="20"/>
      <c r="C17" s="21"/>
      <c r="D17" s="220">
        <f>'YR 1'!D17</f>
        <v>0</v>
      </c>
      <c r="E17" s="33"/>
      <c r="F17" s="33"/>
      <c r="G17" s="33"/>
      <c r="H17" s="107"/>
      <c r="I17" s="107"/>
      <c r="J17" s="107"/>
      <c r="K17" s="59">
        <f t="shared" si="1"/>
        <v>0</v>
      </c>
      <c r="L17" s="568">
        <f>'COST SHARE YR 2'!K17</f>
        <v>0</v>
      </c>
      <c r="M17" s="24"/>
      <c r="N17" s="15" t="s">
        <v>19</v>
      </c>
      <c r="O17" s="154">
        <f t="shared" ref="O17:O24" si="2">D17</f>
        <v>0</v>
      </c>
      <c r="P17" s="157">
        <f t="shared" si="0"/>
        <v>0</v>
      </c>
      <c r="Q17" s="145">
        <f>'YR 1'!Q17</f>
        <v>0</v>
      </c>
      <c r="R17" s="296">
        <f>'YR 1'!R17</f>
        <v>9</v>
      </c>
    </row>
    <row r="18" spans="1:18" ht="12" customHeight="1">
      <c r="A18" s="132">
        <v>4</v>
      </c>
      <c r="B18" s="20"/>
      <c r="C18" s="21"/>
      <c r="D18" s="220">
        <f>'YR 1'!D18</f>
        <v>0</v>
      </c>
      <c r="E18" s="33"/>
      <c r="F18" s="33"/>
      <c r="G18" s="33"/>
      <c r="H18" s="107"/>
      <c r="I18" s="107"/>
      <c r="J18" s="107"/>
      <c r="K18" s="59">
        <f t="shared" si="1"/>
        <v>0</v>
      </c>
      <c r="L18" s="568">
        <f>'COST SHARE YR 2'!K18</f>
        <v>0</v>
      </c>
      <c r="M18" s="24"/>
      <c r="N18" s="15" t="s">
        <v>19</v>
      </c>
      <c r="O18" s="154">
        <f t="shared" si="2"/>
        <v>0</v>
      </c>
      <c r="P18" s="157">
        <f t="shared" si="0"/>
        <v>0</v>
      </c>
      <c r="Q18" s="145">
        <f>'YR 1'!Q18</f>
        <v>0</v>
      </c>
      <c r="R18" s="296">
        <f>'YR 1'!R18</f>
        <v>9</v>
      </c>
    </row>
    <row r="19" spans="1:18" ht="12" customHeight="1">
      <c r="A19" s="132">
        <v>5</v>
      </c>
      <c r="B19" s="20"/>
      <c r="C19" s="21"/>
      <c r="D19" s="220">
        <f>'YR 1'!D19</f>
        <v>0</v>
      </c>
      <c r="E19" s="33"/>
      <c r="F19" s="33"/>
      <c r="G19" s="33"/>
      <c r="H19" s="107"/>
      <c r="I19" s="107"/>
      <c r="J19" s="107"/>
      <c r="K19" s="59">
        <f t="shared" si="1"/>
        <v>0</v>
      </c>
      <c r="L19" s="568">
        <f>'COST SHARE YR 2'!K19</f>
        <v>0</v>
      </c>
      <c r="M19" s="24"/>
      <c r="N19" s="15" t="s">
        <v>19</v>
      </c>
      <c r="O19" s="154">
        <f t="shared" si="2"/>
        <v>0</v>
      </c>
      <c r="P19" s="157">
        <f t="shared" si="0"/>
        <v>0</v>
      </c>
      <c r="Q19" s="145">
        <f>'YR 1'!Q19</f>
        <v>0</v>
      </c>
      <c r="R19" s="296">
        <f>'YR 1'!R19</f>
        <v>9</v>
      </c>
    </row>
    <row r="20" spans="1:18" ht="12" customHeight="1">
      <c r="A20" s="132">
        <v>6</v>
      </c>
      <c r="B20" s="20"/>
      <c r="C20" s="21"/>
      <c r="D20" s="220">
        <f>'YR 1'!D20</f>
        <v>0</v>
      </c>
      <c r="E20" s="33"/>
      <c r="F20" s="33"/>
      <c r="G20" s="33"/>
      <c r="H20" s="107"/>
      <c r="I20" s="107"/>
      <c r="J20" s="107"/>
      <c r="K20" s="59">
        <f t="shared" si="1"/>
        <v>0</v>
      </c>
      <c r="L20" s="568">
        <f>'COST SHARE YR 2'!K20</f>
        <v>0</v>
      </c>
      <c r="M20" s="24"/>
      <c r="N20" s="15" t="s">
        <v>19</v>
      </c>
      <c r="O20" s="154">
        <f t="shared" si="2"/>
        <v>0</v>
      </c>
      <c r="P20" s="157">
        <f t="shared" si="0"/>
        <v>0</v>
      </c>
      <c r="Q20" s="145">
        <f>'YR 1'!Q20</f>
        <v>0</v>
      </c>
      <c r="R20" s="296">
        <f>'YR 1'!R20</f>
        <v>9</v>
      </c>
    </row>
    <row r="21" spans="1:18" ht="12" customHeight="1">
      <c r="A21" s="132">
        <v>7</v>
      </c>
      <c r="B21" s="20"/>
      <c r="C21" s="21"/>
      <c r="D21" s="220">
        <f>'YR 1'!D21</f>
        <v>0</v>
      </c>
      <c r="E21" s="33"/>
      <c r="F21" s="33"/>
      <c r="G21" s="33"/>
      <c r="H21" s="107"/>
      <c r="I21" s="107"/>
      <c r="J21" s="107"/>
      <c r="K21" s="59">
        <f t="shared" si="1"/>
        <v>0</v>
      </c>
      <c r="L21" s="568">
        <f>'COST SHARE YR 2'!K21</f>
        <v>0</v>
      </c>
      <c r="M21" s="24"/>
      <c r="N21" s="15" t="s">
        <v>19</v>
      </c>
      <c r="O21" s="154">
        <f t="shared" si="2"/>
        <v>0</v>
      </c>
      <c r="P21" s="157">
        <f t="shared" si="0"/>
        <v>0</v>
      </c>
      <c r="Q21" s="145">
        <f>'YR 1'!Q21</f>
        <v>0</v>
      </c>
      <c r="R21" s="296">
        <f>'YR 1'!R21</f>
        <v>9</v>
      </c>
    </row>
    <row r="22" spans="1:18" ht="12" customHeight="1">
      <c r="A22" s="132">
        <v>8</v>
      </c>
      <c r="B22" s="20"/>
      <c r="C22" s="21"/>
      <c r="D22" s="220">
        <f>'YR 1'!D22</f>
        <v>0</v>
      </c>
      <c r="E22" s="33"/>
      <c r="F22" s="33"/>
      <c r="G22" s="196"/>
      <c r="H22" s="107"/>
      <c r="I22" s="107"/>
      <c r="J22" s="107"/>
      <c r="K22" s="59">
        <f t="shared" si="1"/>
        <v>0</v>
      </c>
      <c r="L22" s="568">
        <f>'COST SHARE YR 2'!K22</f>
        <v>0</v>
      </c>
      <c r="M22" s="24"/>
      <c r="N22" s="15" t="s">
        <v>19</v>
      </c>
      <c r="O22" s="154">
        <f t="shared" si="2"/>
        <v>0</v>
      </c>
      <c r="P22" s="157">
        <f t="shared" si="0"/>
        <v>0</v>
      </c>
      <c r="Q22" s="145">
        <f>'YR 1'!Q22</f>
        <v>0</v>
      </c>
      <c r="R22" s="296">
        <f>'YR 1'!R22</f>
        <v>9</v>
      </c>
    </row>
    <row r="23" spans="1:18" ht="12" customHeight="1">
      <c r="A23" s="132">
        <v>9</v>
      </c>
      <c r="B23" s="20"/>
      <c r="C23" s="21"/>
      <c r="D23" s="220">
        <f>'YR 1'!D23</f>
        <v>0</v>
      </c>
      <c r="E23" s="33"/>
      <c r="F23" s="33"/>
      <c r="G23" s="33"/>
      <c r="H23" s="107"/>
      <c r="I23" s="107"/>
      <c r="J23" s="107"/>
      <c r="K23" s="59">
        <f t="shared" si="1"/>
        <v>0</v>
      </c>
      <c r="L23" s="568">
        <f>'COST SHARE YR 2'!K23</f>
        <v>0</v>
      </c>
      <c r="M23" s="24"/>
      <c r="N23" s="15" t="s">
        <v>19</v>
      </c>
      <c r="O23" s="154">
        <f t="shared" si="2"/>
        <v>0</v>
      </c>
      <c r="P23" s="157">
        <f t="shared" si="0"/>
        <v>0</v>
      </c>
      <c r="Q23" s="145">
        <f>'YR 1'!Q23</f>
        <v>0</v>
      </c>
      <c r="R23" s="296">
        <f>'YR 1'!R23</f>
        <v>9</v>
      </c>
    </row>
    <row r="24" spans="1:18" ht="12" customHeight="1">
      <c r="A24" s="132">
        <v>10</v>
      </c>
      <c r="B24" s="20"/>
      <c r="C24" s="21"/>
      <c r="D24" s="220">
        <f>'YR 1'!D24</f>
        <v>0</v>
      </c>
      <c r="E24" s="33"/>
      <c r="F24" s="33"/>
      <c r="G24" s="33"/>
      <c r="H24" s="107"/>
      <c r="I24" s="107"/>
      <c r="J24" s="107"/>
      <c r="K24" s="59">
        <f t="shared" si="1"/>
        <v>0</v>
      </c>
      <c r="L24" s="568">
        <f>'COST SHARE YR 2'!K24</f>
        <v>0</v>
      </c>
      <c r="M24" s="24"/>
      <c r="N24" s="15" t="s">
        <v>19</v>
      </c>
      <c r="O24" s="154">
        <f t="shared" si="2"/>
        <v>0</v>
      </c>
      <c r="P24" s="157">
        <f t="shared" si="0"/>
        <v>0</v>
      </c>
      <c r="Q24" s="145">
        <f>'YR 1'!Q24</f>
        <v>0</v>
      </c>
      <c r="R24" s="296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59">
        <f>((H25)*P25)</f>
        <v>0</v>
      </c>
      <c r="L25" s="568">
        <f>'COST SHARE YR 2'!K25</f>
        <v>0</v>
      </c>
      <c r="M25" s="24"/>
      <c r="O25" s="154" t="s">
        <v>264</v>
      </c>
      <c r="P25" s="157">
        <f t="shared" ref="P25:P32" si="3">Q25/12</f>
        <v>0</v>
      </c>
      <c r="Q25" s="145">
        <f>'YR 1'!Q25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59">
        <f>((H26)*P26)</f>
        <v>0</v>
      </c>
      <c r="L26" s="568">
        <f>'COST SHARE YR 2'!K26</f>
        <v>0</v>
      </c>
      <c r="M26" s="24"/>
      <c r="O26" s="154" t="s">
        <v>264</v>
      </c>
      <c r="P26" s="157">
        <f>Q26/12</f>
        <v>0</v>
      </c>
      <c r="Q26" s="145">
        <f>'YR 1'!Q26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59">
        <f>((H27)*P27)</f>
        <v>0</v>
      </c>
      <c r="L27" s="568">
        <f>'COST SHARE YR 2'!K27</f>
        <v>0</v>
      </c>
      <c r="M27" s="24"/>
      <c r="O27" s="154" t="s">
        <v>264</v>
      </c>
      <c r="P27" s="157">
        <f>Q27/12</f>
        <v>0</v>
      </c>
      <c r="Q27" s="145">
        <f>'YR 1'!Q27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234">
        <f>((H28)*P28)</f>
        <v>0</v>
      </c>
      <c r="L28" s="616">
        <f>'COST SHARE YR 2'!K28</f>
        <v>0</v>
      </c>
      <c r="M28" s="24"/>
      <c r="O28" s="154" t="s">
        <v>264</v>
      </c>
      <c r="P28" s="157">
        <f>Q28/12</f>
        <v>0</v>
      </c>
      <c r="Q28" s="145">
        <f>'YR 1'!Q28</f>
        <v>0</v>
      </c>
      <c r="R28" s="134"/>
    </row>
    <row r="29" spans="1:18" ht="12" customHeight="1" thickBot="1">
      <c r="A29" s="135"/>
      <c r="B29" s="38"/>
      <c r="C29" s="21"/>
      <c r="D29" s="297" t="s">
        <v>232</v>
      </c>
      <c r="E29" s="33"/>
      <c r="F29" s="33"/>
      <c r="G29" s="33"/>
      <c r="H29" s="436">
        <f>SUM(H15:H28)</f>
        <v>0</v>
      </c>
      <c r="I29" s="437">
        <f>SUM(I15:I28)</f>
        <v>0</v>
      </c>
      <c r="J29" s="438">
        <f>SUM(J15:J28)</f>
        <v>0</v>
      </c>
      <c r="K29" s="243">
        <f>SUM(K15:K28)</f>
        <v>0</v>
      </c>
      <c r="L29" s="492">
        <f>'COST SHARE YR 2'!K29</f>
        <v>0</v>
      </c>
      <c r="M29" s="24"/>
      <c r="O29" s="120" t="s">
        <v>6</v>
      </c>
      <c r="P29" s="61">
        <f t="shared" si="3"/>
        <v>0</v>
      </c>
      <c r="Q29" s="145">
        <f>'YR 1'!Q29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K30" s="128"/>
      <c r="L30" s="476"/>
      <c r="M30" s="24"/>
      <c r="O30" s="120" t="s">
        <v>6</v>
      </c>
      <c r="P30" s="61">
        <f t="shared" si="3"/>
        <v>0</v>
      </c>
      <c r="Q30" s="145">
        <f>'YR 1'!Q30</f>
        <v>0</v>
      </c>
      <c r="R30" s="134"/>
    </row>
    <row r="31" spans="1:18" ht="12" customHeight="1" thickBot="1">
      <c r="A31" s="262" t="s">
        <v>61</v>
      </c>
      <c r="B31" s="257" t="s">
        <v>242</v>
      </c>
      <c r="C31" s="257"/>
      <c r="D31" s="258"/>
      <c r="E31" s="258"/>
      <c r="F31" s="258"/>
      <c r="G31" s="258"/>
      <c r="H31" s="264"/>
      <c r="I31" s="264"/>
      <c r="J31" s="264"/>
      <c r="K31" s="265"/>
      <c r="L31" s="475"/>
      <c r="M31" s="24"/>
      <c r="O31" s="120" t="s">
        <v>236</v>
      </c>
      <c r="P31" s="61">
        <f t="shared" si="3"/>
        <v>0</v>
      </c>
      <c r="Q31" s="145">
        <f>'YR 1'!Q31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263">
        <f>(P29*H32)*B32</f>
        <v>0</v>
      </c>
      <c r="L32" s="617">
        <f>'COST SHARE YR 2'!K32</f>
        <v>0</v>
      </c>
      <c r="M32" s="24"/>
      <c r="O32" s="120" t="s">
        <v>16</v>
      </c>
      <c r="P32" s="61">
        <f t="shared" si="3"/>
        <v>0</v>
      </c>
      <c r="Q32" s="145">
        <f>'YR 1'!Q32</f>
        <v>0</v>
      </c>
      <c r="R32" s="134"/>
    </row>
    <row r="33" spans="1:16" ht="12" customHeight="1" thickBo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69">
        <f>(P30*H33)*B33</f>
        <v>0</v>
      </c>
      <c r="L33" s="617">
        <f>'COST SHARE YR 2'!K33</f>
        <v>0</v>
      </c>
      <c r="M33" s="24"/>
    </row>
    <row r="34" spans="1:16" ht="12" customHeight="1" thickBot="1">
      <c r="A34" s="132">
        <v>3</v>
      </c>
      <c r="B34" s="547"/>
      <c r="C34" s="21"/>
      <c r="D34" s="33" t="s">
        <v>238</v>
      </c>
      <c r="E34" s="33"/>
      <c r="F34" s="74">
        <f>Q31/12</f>
        <v>0</v>
      </c>
      <c r="G34" s="137" t="s">
        <v>10</v>
      </c>
      <c r="H34" s="107"/>
      <c r="I34" s="203"/>
      <c r="J34" s="203"/>
      <c r="K34" s="69">
        <f>B34*F34*H34</f>
        <v>0</v>
      </c>
      <c r="L34" s="617">
        <f>'COST SHARE YR 2'!K34</f>
        <v>0</v>
      </c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26"/>
      <c r="G35" s="33"/>
      <c r="H35" s="107"/>
      <c r="I35" s="138" t="s">
        <v>37</v>
      </c>
      <c r="J35" s="138"/>
      <c r="K35" s="69">
        <f>B35*(Rates!B19*Rates!B20)*H35</f>
        <v>0</v>
      </c>
      <c r="L35" s="617">
        <f>'COST SHARE YR 2'!K35</f>
        <v>0</v>
      </c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33"/>
      <c r="G36" s="33"/>
      <c r="H36" s="107"/>
      <c r="I36" s="138" t="s">
        <v>37</v>
      </c>
      <c r="J36" s="138"/>
      <c r="K36" s="69">
        <f>B36*(Rates!B19*Rates!B20)*H36</f>
        <v>0</v>
      </c>
      <c r="L36" s="617">
        <f>'COST SHARE YR 2'!K36</f>
        <v>0</v>
      </c>
      <c r="M36" s="24"/>
      <c r="N36" s="15" t="s">
        <v>18</v>
      </c>
      <c r="O36" s="154">
        <f>D11</f>
        <v>0</v>
      </c>
      <c r="P36" s="545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33"/>
      <c r="G37" s="33"/>
      <c r="H37" s="107"/>
      <c r="I37" s="138" t="s">
        <v>17</v>
      </c>
      <c r="J37" s="21"/>
      <c r="K37" s="59">
        <f>P32*B37*H37</f>
        <v>0</v>
      </c>
      <c r="L37" s="617">
        <f>'COST SHARE YR 2'!K37</f>
        <v>0</v>
      </c>
      <c r="M37" s="24"/>
      <c r="N37" s="15" t="s">
        <v>19</v>
      </c>
      <c r="O37" s="154">
        <f>D16</f>
        <v>0</v>
      </c>
      <c r="P37" s="545">
        <f>IF(R16&gt;11, (H16*Rates!B10+P16*H16*Rates!B4), ((I16*P16)*Rates!B4)+(I16*Rates!B9)+((J16*P16)*Rates!B4))</f>
        <v>0</v>
      </c>
    </row>
    <row r="38" spans="1:16" ht="12" customHeight="1" thickBot="1">
      <c r="A38" s="135"/>
      <c r="C38" s="21"/>
      <c r="D38" s="574" t="s">
        <v>74</v>
      </c>
      <c r="E38" s="571"/>
      <c r="F38" s="572"/>
      <c r="G38" s="33"/>
      <c r="H38" s="22"/>
      <c r="I38" s="140"/>
      <c r="J38" s="21"/>
      <c r="K38" s="75">
        <f>SUM(K29:K37)</f>
        <v>0</v>
      </c>
      <c r="L38" s="624">
        <f>'COST SHARE YR 2'!K38</f>
        <v>0</v>
      </c>
      <c r="M38" s="24"/>
      <c r="N38" s="15" t="s">
        <v>19</v>
      </c>
      <c r="O38" s="154">
        <f t="shared" ref="O38:O45" si="4">D17</f>
        <v>0</v>
      </c>
      <c r="P38" s="545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75">
        <f>P56</f>
        <v>0</v>
      </c>
      <c r="L39" s="624">
        <f>'COST SHARE YR 2'!K39</f>
        <v>0</v>
      </c>
      <c r="M39" s="24"/>
      <c r="N39" s="15" t="s">
        <v>19</v>
      </c>
      <c r="O39" s="154">
        <f t="shared" si="4"/>
        <v>0</v>
      </c>
      <c r="P39" s="545">
        <f>IF(R18&gt;11, (H18*Rates!B10+P18*H18*Rates!B4), ((I18*P18)*Rates!B4)+(I18*Rates!B9)+((J18*P18)*Rates!B4))</f>
        <v>0</v>
      </c>
    </row>
    <row r="40" spans="1:16" ht="12" customHeight="1" thickBot="1">
      <c r="A40" s="115"/>
      <c r="B40" s="21"/>
      <c r="C40" s="21"/>
      <c r="D40" s="577" t="s">
        <v>77</v>
      </c>
      <c r="E40" s="579"/>
      <c r="F40" s="579"/>
      <c r="G40" s="580"/>
      <c r="H40" s="21"/>
      <c r="I40" s="38"/>
      <c r="J40" s="38"/>
      <c r="K40" s="75">
        <f>SUM(K38:K39)</f>
        <v>0</v>
      </c>
      <c r="L40" s="624">
        <f>'COST SHARE YR 2'!K40</f>
        <v>0</v>
      </c>
      <c r="M40" s="24"/>
      <c r="N40" s="15" t="s">
        <v>19</v>
      </c>
      <c r="O40" s="154">
        <f t="shared" si="4"/>
        <v>0</v>
      </c>
      <c r="P40" s="545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584"/>
      <c r="I41" s="18"/>
      <c r="J41" s="15"/>
      <c r="K41" s="136"/>
      <c r="L41" s="136"/>
      <c r="M41" s="24"/>
      <c r="N41" s="15" t="s">
        <v>19</v>
      </c>
      <c r="O41" s="154">
        <f t="shared" si="4"/>
        <v>0</v>
      </c>
      <c r="P41" s="545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136"/>
      <c r="M42" s="24"/>
      <c r="N42" s="15" t="s">
        <v>19</v>
      </c>
      <c r="O42" s="154">
        <f t="shared" si="4"/>
        <v>0</v>
      </c>
      <c r="P42" s="545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06"/>
      <c r="H43" s="37" t="s">
        <v>3</v>
      </c>
      <c r="I43" s="18"/>
      <c r="J43" s="15"/>
      <c r="K43" s="136"/>
      <c r="L43" s="136"/>
      <c r="M43" s="24"/>
      <c r="N43" s="15" t="s">
        <v>19</v>
      </c>
      <c r="O43" s="154">
        <f t="shared" si="4"/>
        <v>0</v>
      </c>
      <c r="P43" s="545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45"/>
      <c r="H44" s="17"/>
      <c r="I44" s="17"/>
      <c r="J44" s="17"/>
      <c r="K44" s="136"/>
      <c r="L44" s="136"/>
      <c r="M44" s="24"/>
      <c r="N44" s="15" t="s">
        <v>19</v>
      </c>
      <c r="O44" s="154">
        <f t="shared" si="4"/>
        <v>0</v>
      </c>
      <c r="P44" s="545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45"/>
      <c r="H45" s="17"/>
      <c r="I45" s="17"/>
      <c r="J45" s="17"/>
      <c r="K45" s="136"/>
      <c r="L45" s="136"/>
      <c r="M45" s="24"/>
      <c r="N45" s="15" t="s">
        <v>19</v>
      </c>
      <c r="O45" s="154">
        <f t="shared" si="4"/>
        <v>0</v>
      </c>
      <c r="P45" s="545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45"/>
      <c r="H46" s="17"/>
      <c r="I46" s="17"/>
      <c r="J46" s="17"/>
      <c r="K46" s="136"/>
      <c r="L46" s="477"/>
      <c r="M46" s="24"/>
      <c r="O46" s="175" t="str">
        <f>O25</f>
        <v>PostDoc</v>
      </c>
      <c r="P46" s="545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238">
        <f>G43+G44+G45+G46</f>
        <v>0</v>
      </c>
      <c r="L47" s="624">
        <f>'COST SHARE YR 2'!K47</f>
        <v>0</v>
      </c>
      <c r="M47" s="24"/>
      <c r="O47" s="175" t="str">
        <f>O26</f>
        <v>PostDoc</v>
      </c>
      <c r="P47" s="545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145"/>
      <c r="L48" s="617">
        <f>'COST SHARE YR 2'!K48</f>
        <v>0</v>
      </c>
      <c r="M48" s="24"/>
      <c r="O48" s="175" t="str">
        <f>O27</f>
        <v>PostDoc</v>
      </c>
      <c r="P48" s="545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568">
        <f>'COST SHARE YR 2'!K49</f>
        <v>0</v>
      </c>
      <c r="M49" s="24"/>
      <c r="O49" s="175" t="str">
        <f>O28</f>
        <v>PostDoc</v>
      </c>
      <c r="P49" s="545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478"/>
      <c r="M50" s="24"/>
      <c r="O50" s="120" t="s">
        <v>6</v>
      </c>
      <c r="P50" s="545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238">
        <f>SUM(K48:K49)</f>
        <v>0</v>
      </c>
      <c r="L51" s="624">
        <f>'COST SHARE YR 2'!K51</f>
        <v>0</v>
      </c>
      <c r="M51" s="24"/>
      <c r="O51" s="120" t="s">
        <v>6</v>
      </c>
      <c r="P51" s="545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272"/>
      <c r="E52" s="17"/>
      <c r="F52" s="17"/>
      <c r="G52" s="17"/>
      <c r="H52" s="17"/>
      <c r="I52" s="17"/>
      <c r="J52" s="17"/>
      <c r="K52" s="136"/>
      <c r="L52" s="479"/>
      <c r="M52" s="24"/>
      <c r="O52" s="120" t="s">
        <v>244</v>
      </c>
      <c r="P52" s="545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568">
        <f>'COST SHARE YR 2'!K53</f>
        <v>0</v>
      </c>
      <c r="M53" s="24"/>
      <c r="O53" s="15" t="s">
        <v>243</v>
      </c>
      <c r="P53" s="263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568">
        <f>'COST SHARE YR 2'!K54</f>
        <v>0</v>
      </c>
      <c r="M54" s="24"/>
      <c r="O54" s="120" t="s">
        <v>240</v>
      </c>
      <c r="P54" s="69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568">
        <f>'COST SHARE YR 2'!K55</f>
        <v>0</v>
      </c>
      <c r="M55" s="24"/>
      <c r="O55" s="120" t="s">
        <v>16</v>
      </c>
      <c r="P55" s="69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568">
        <f>'COST SHARE YR 2'!K56</f>
        <v>0</v>
      </c>
      <c r="M56" s="24"/>
      <c r="O56" s="148" t="s">
        <v>11</v>
      </c>
      <c r="P56" s="238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238">
        <f>SUM(K53:K56)</f>
        <v>0</v>
      </c>
      <c r="L57" s="624">
        <f>'COST SHARE YR 2'!K57</f>
        <v>0</v>
      </c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5"/>
      <c r="F58" s="36"/>
      <c r="G58" s="36"/>
      <c r="H58" s="38"/>
      <c r="I58" s="39"/>
      <c r="J58" s="38"/>
      <c r="K58" s="136"/>
      <c r="L58" s="479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568">
        <f>'COST SHARE YR 2'!K59</f>
        <v>0</v>
      </c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568">
        <f>'COST SHARE YR 2'!K60</f>
        <v>0</v>
      </c>
      <c r="M60" s="24"/>
      <c r="P60" s="174" t="str">
        <f>'YR 1'!P61</f>
        <v>Sub #1</v>
      </c>
      <c r="Q60" s="174" t="str">
        <f>'YR 1'!Q61</f>
        <v>Sub #2</v>
      </c>
      <c r="R60" s="174" t="str">
        <f>'YR 1'!R61</f>
        <v>Sub #3</v>
      </c>
      <c r="S60" s="174" t="str">
        <f>'YR 1'!S61</f>
        <v>Sub #4</v>
      </c>
      <c r="T60" s="174" t="str">
        <f>'YR 1'!T61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568">
        <f>'COST SHARE YR 2'!K61</f>
        <v>0</v>
      </c>
      <c r="M61" s="24"/>
      <c r="N61" s="427">
        <v>61</v>
      </c>
      <c r="O61" s="425" t="s">
        <v>223</v>
      </c>
      <c r="P61" s="131">
        <f>'YR 1'!P62</f>
        <v>0</v>
      </c>
      <c r="Q61" s="150">
        <f>'YR 1'!Q62</f>
        <v>0</v>
      </c>
      <c r="R61" s="150">
        <f>'YR 1'!R62</f>
        <v>0</v>
      </c>
      <c r="S61" s="150">
        <f>'YR 1'!S62</f>
        <v>0</v>
      </c>
      <c r="T61" s="142">
        <f>'YR 1'!T62</f>
        <v>0</v>
      </c>
      <c r="U61" s="245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568">
        <f>'COST SHARE YR 2'!K62</f>
        <v>0</v>
      </c>
      <c r="M62" s="24"/>
      <c r="N62" s="427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261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568">
        <f>'COST SHARE YR 2'!K63</f>
        <v>0</v>
      </c>
      <c r="M63" s="24"/>
      <c r="N63" s="427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568">
        <f>'COST SHARE YR 2'!K64</f>
        <v>0</v>
      </c>
      <c r="M64" s="24"/>
      <c r="N64" s="427">
        <v>64</v>
      </c>
      <c r="O64" s="426" t="s">
        <v>141</v>
      </c>
      <c r="P64" s="170">
        <f>SUM(P62:P63)</f>
        <v>0</v>
      </c>
      <c r="Q64" s="170">
        <f t="shared" ref="Q64:T64" si="5">SUM(Q62:Q63)</f>
        <v>0</v>
      </c>
      <c r="R64" s="170">
        <f t="shared" si="5"/>
        <v>0</v>
      </c>
      <c r="S64" s="170">
        <f t="shared" si="5"/>
        <v>0</v>
      </c>
      <c r="T64" s="170">
        <f t="shared" si="5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121</v>
      </c>
      <c r="D65" s="36"/>
      <c r="E65" s="36"/>
      <c r="F65" s="36"/>
      <c r="G65" s="36"/>
      <c r="H65" s="38"/>
      <c r="I65" s="39"/>
      <c r="J65" s="38"/>
      <c r="K65" s="238">
        <f>K63+K64</f>
        <v>0</v>
      </c>
      <c r="L65" s="568">
        <f>'COST SHARE YR 2'!K65</f>
        <v>0</v>
      </c>
      <c r="M65" s="24"/>
      <c r="N65" s="427">
        <v>65</v>
      </c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568">
        <f>'COST SHARE YR 2'!K66</f>
        <v>0</v>
      </c>
      <c r="M66" s="24"/>
      <c r="N66" s="427">
        <v>66</v>
      </c>
      <c r="O66" s="615" t="s">
        <v>217</v>
      </c>
      <c r="P66" s="246">
        <f>IF(AND('YR 1'!P67&lt;49999,'YR 1'!P67+'YR 2'!P64&lt;49999),P64,50000-'YR 1'!P67)</f>
        <v>0</v>
      </c>
      <c r="Q66" s="246">
        <f>IF(AND('YR 1'!Q67&lt;49999,'YR 1'!Q67+'YR 2'!Q64&lt;49999),Q64,50000-'YR 1'!Q67)</f>
        <v>0</v>
      </c>
      <c r="R66" s="246">
        <f>IF(AND('YR 1'!R67&lt;49999,'YR 1'!R67+'YR 2'!R64&lt;49999),R64,50000-'YR 1'!R67)</f>
        <v>0</v>
      </c>
      <c r="S66" s="246">
        <f>IF(AND('YR 1'!S67&lt;49999,'YR 1'!S67+'YR 2'!S64&lt;49999),S64,50000-'YR 1'!S67)</f>
        <v>0</v>
      </c>
      <c r="T66" s="246">
        <f>IF(AND('YR 1'!T67&lt;49999,'YR 1'!T67+'YR 2'!T64&lt;49999),T64,50000-'YR 1'!T67)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292">
        <f>IF(H34&gt;0,Rates!C13*B34,0)+IF(I34&gt;0,Rates!B13*'YR 1'!B34,0)+IF('YR 1'!J34&gt;0,Rates!D13*'YR 1'!B34,0)</f>
        <v>0</v>
      </c>
      <c r="L67" s="568">
        <f>'COST SHARE YR 2'!K67</f>
        <v>0</v>
      </c>
      <c r="M67" s="24"/>
      <c r="N67" s="427">
        <v>67</v>
      </c>
      <c r="O67" s="425" t="s">
        <v>159</v>
      </c>
      <c r="P67" s="162">
        <f>P64-P66</f>
        <v>0</v>
      </c>
      <c r="Q67" s="162">
        <f t="shared" ref="Q67:T67" si="6">Q64-Q66</f>
        <v>0</v>
      </c>
      <c r="R67" s="162">
        <f t="shared" si="6"/>
        <v>0</v>
      </c>
      <c r="S67" s="162">
        <f t="shared" si="6"/>
        <v>0</v>
      </c>
      <c r="T67" s="162">
        <f t="shared" si="6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238">
        <f>SUM(K59+K60+K61+K62+K63+K64+K66+K67)</f>
        <v>0</v>
      </c>
      <c r="L68" s="568">
        <f>'COST SHARE YR 2'!K68</f>
        <v>0</v>
      </c>
      <c r="M68" s="24"/>
      <c r="P68" s="245">
        <f>SUM(P66:P67)</f>
        <v>0</v>
      </c>
      <c r="Q68" s="245">
        <f t="shared" ref="Q68:T68" si="7">SUM(Q66:Q67)</f>
        <v>0</v>
      </c>
      <c r="R68" s="245">
        <f t="shared" si="7"/>
        <v>0</v>
      </c>
      <c r="S68" s="245">
        <f t="shared" si="7"/>
        <v>0</v>
      </c>
      <c r="T68" s="245">
        <f t="shared" si="7"/>
        <v>0</v>
      </c>
      <c r="U68" s="245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238">
        <f>SUM(K68+K57+K51+K47+K40)</f>
        <v>0</v>
      </c>
      <c r="L69" s="624">
        <f>'COST SHARE YR 2'!K68</f>
        <v>0</v>
      </c>
      <c r="M69" s="24"/>
      <c r="S69" s="18"/>
    </row>
    <row r="70" spans="1:21" ht="12" customHeight="1" thickBot="1">
      <c r="A70" s="266" t="s">
        <v>100</v>
      </c>
      <c r="B70" s="267" t="s">
        <v>101</v>
      </c>
      <c r="C70" s="267"/>
      <c r="D70" s="269"/>
      <c r="E70" s="269"/>
      <c r="F70" s="272"/>
      <c r="G70" s="40"/>
      <c r="H70" s="41"/>
      <c r="J70" s="15"/>
      <c r="K70" s="136"/>
      <c r="L70" s="479"/>
      <c r="M70" s="24"/>
    </row>
    <row r="71" spans="1:21" ht="12" customHeight="1" thickBot="1">
      <c r="D71" s="43">
        <f>Rates!B23</f>
        <v>0.49</v>
      </c>
      <c r="E71" s="17"/>
      <c r="F71" s="67">
        <f>IF(M71=1,K69-K47-K67-K64, K69-K47-K57-K67-K64)</f>
        <v>0</v>
      </c>
      <c r="G71" s="25"/>
      <c r="H71" s="42"/>
      <c r="J71" s="15"/>
      <c r="K71" s="238">
        <f>F71*Rates!B23</f>
        <v>0</v>
      </c>
      <c r="L71" s="568">
        <f>'COST SHARE YR 2'!K71</f>
        <v>0</v>
      </c>
      <c r="M71" s="24"/>
      <c r="P71" s="152"/>
    </row>
    <row r="72" spans="1:21" ht="12" customHeight="1" thickBot="1">
      <c r="B72" s="293" t="s">
        <v>102</v>
      </c>
      <c r="C72" s="294"/>
      <c r="D72" s="295"/>
      <c r="E72" s="17"/>
      <c r="F72" s="26"/>
      <c r="G72" s="151"/>
      <c r="H72" s="24"/>
      <c r="J72" s="15"/>
      <c r="K72" s="238">
        <f>K71</f>
        <v>0</v>
      </c>
      <c r="L72" s="568">
        <f>'COST SHARE YR 2'!K72</f>
        <v>0</v>
      </c>
    </row>
    <row r="73" spans="1:21" ht="12" customHeight="1" thickBot="1">
      <c r="A73" s="274" t="s">
        <v>103</v>
      </c>
      <c r="B73" s="275" t="s">
        <v>104</v>
      </c>
      <c r="C73" s="275"/>
      <c r="D73" s="276"/>
      <c r="E73" s="276"/>
      <c r="F73" s="277"/>
      <c r="G73" s="116"/>
      <c r="H73" s="21"/>
      <c r="I73" s="39"/>
      <c r="J73" s="38"/>
      <c r="K73" s="238">
        <f>K72+K69</f>
        <v>0</v>
      </c>
      <c r="L73" s="568">
        <f>'COST SHARE YR 2'!K73</f>
        <v>0</v>
      </c>
      <c r="M73" s="24"/>
      <c r="O73" s="693" t="s">
        <v>156</v>
      </c>
      <c r="P73" s="693"/>
    </row>
    <row r="74" spans="1:21" ht="12" customHeight="1" thickBot="1">
      <c r="A74" s="553" t="s">
        <v>105</v>
      </c>
      <c r="B74" s="556" t="s">
        <v>106</v>
      </c>
      <c r="C74" s="603"/>
      <c r="D74" s="601"/>
      <c r="E74" s="601"/>
      <c r="F74" s="601"/>
      <c r="G74" s="601"/>
      <c r="H74" s="602"/>
      <c r="I74" s="605"/>
      <c r="J74" s="188"/>
      <c r="K74" s="495">
        <f>L74</f>
        <v>0</v>
      </c>
      <c r="L74" s="568">
        <f>'COST SHARE YR 2'!K75</f>
        <v>0</v>
      </c>
      <c r="M74" s="24"/>
      <c r="O74" s="198" t="s">
        <v>153</v>
      </c>
      <c r="P74" s="199"/>
    </row>
    <row r="75" spans="1:21" ht="12" customHeight="1" thickBot="1">
      <c r="A75" s="599" t="s">
        <v>107</v>
      </c>
      <c r="B75" s="600" t="s">
        <v>108</v>
      </c>
      <c r="C75" s="600"/>
      <c r="D75" s="604"/>
      <c r="E75" s="19"/>
      <c r="F75" s="19"/>
      <c r="G75" s="19"/>
      <c r="H75" s="10"/>
      <c r="I75" s="13"/>
      <c r="J75" s="10"/>
      <c r="K75" s="238">
        <f>K73+K74</f>
        <v>0</v>
      </c>
      <c r="L75" s="24"/>
      <c r="M75" s="24"/>
      <c r="O75" s="198" t="s">
        <v>157</v>
      </c>
      <c r="P75" s="200">
        <f>U63</f>
        <v>0</v>
      </c>
    </row>
    <row r="76" spans="1:21" ht="12" customHeight="1">
      <c r="A76" s="15"/>
      <c r="K76" s="15"/>
      <c r="O76" s="198" t="s">
        <v>214</v>
      </c>
      <c r="P76" s="200">
        <f>P74+P75</f>
        <v>0</v>
      </c>
    </row>
    <row r="77" spans="1:21" ht="12" customHeight="1" thickBot="1">
      <c r="A77" s="15"/>
      <c r="K77" s="15"/>
      <c r="O77" s="201" t="s">
        <v>215</v>
      </c>
      <c r="P77" s="202">
        <f>P76-K47-K67-K64-K57</f>
        <v>0</v>
      </c>
    </row>
    <row r="78" spans="1:21" ht="12" customHeight="1" thickBot="1">
      <c r="A78" s="15"/>
      <c r="G78" s="690" t="s">
        <v>230</v>
      </c>
      <c r="H78" s="691"/>
      <c r="I78" s="691"/>
      <c r="J78" s="672"/>
      <c r="K78" s="190">
        <f>SUM(K69-U63)</f>
        <v>0</v>
      </c>
      <c r="O78" s="198" t="s">
        <v>154</v>
      </c>
      <c r="P78" s="200">
        <f>P77*0.49</f>
        <v>0</v>
      </c>
    </row>
    <row r="79" spans="1:21" ht="12" customHeight="1">
      <c r="A79" s="15"/>
      <c r="J79" s="147" t="s">
        <v>140</v>
      </c>
      <c r="K79" s="15"/>
      <c r="O79" s="198" t="s">
        <v>155</v>
      </c>
      <c r="P79" s="200">
        <f>P74+P78+P75</f>
        <v>0</v>
      </c>
    </row>
  </sheetData>
  <sheetProtection algorithmName="SHA-512" hashValue="8e5GDDMU6JkdWaeEZgxmcFX9Owy0x2kzD5dokdyQoqkHiU9v7Lx15HZ3ME80uUWVoDoYZOlYA4PQdkMXTp9fsA==" saltValue="pBvYlBixefdK/sr2nLsTYQ==" spinCount="100000" sheet="1" objects="1" scenarios="1"/>
  <mergeCells count="12">
    <mergeCell ref="G78:J78"/>
    <mergeCell ref="A1:E4"/>
    <mergeCell ref="P12:Q12"/>
    <mergeCell ref="O3:Q3"/>
    <mergeCell ref="O5:Q5"/>
    <mergeCell ref="O73:P73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4" xr:uid="{2A475DF1-C715-4FEA-BA5A-FF9E20635403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0:T60 P61:T61 O46:O49 K8 D11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F6D1-6A54-4822-ADA5-C30B5C089ECA}">
  <sheetPr>
    <pageSetUpPr fitToPage="1"/>
  </sheetPr>
  <dimension ref="A1:U78"/>
  <sheetViews>
    <sheetView showGridLines="0" showZeros="0" zoomScaleNormal="100" workbookViewId="0">
      <selection activeCell="K8" sqref="K8"/>
    </sheetView>
  </sheetViews>
  <sheetFormatPr defaultColWidth="10.7265625" defaultRowHeight="12" customHeight="1"/>
  <cols>
    <col min="1" max="1" width="3.1796875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3" bestFit="1" customWidth="1"/>
    <col min="12" max="13" width="3.54296875" style="15" customWidth="1"/>
    <col min="14" max="14" width="4.7265625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276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78" t="s">
        <v>280</v>
      </c>
      <c r="P4" s="679"/>
      <c r="Q4" s="680"/>
    </row>
    <row r="5" spans="1:18" ht="12" customHeight="1" thickBot="1">
      <c r="K5" s="15"/>
      <c r="O5" s="681" t="s">
        <v>224</v>
      </c>
      <c r="P5" s="682"/>
      <c r="Q5" s="683"/>
    </row>
    <row r="6" spans="1:18" ht="12" customHeight="1" thickBot="1">
      <c r="G6" s="114" t="s">
        <v>44</v>
      </c>
      <c r="K6" s="15"/>
      <c r="O6" s="676"/>
      <c r="P6" s="677"/>
      <c r="Q6" s="677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450" t="s">
        <v>41</v>
      </c>
      <c r="L7" s="114"/>
      <c r="M7" s="114"/>
      <c r="O7" s="684"/>
      <c r="P7" s="684"/>
      <c r="Q7" s="685"/>
    </row>
    <row r="8" spans="1:18" ht="12" customHeigh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1"/>
      <c r="M8" s="41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6"/>
      <c r="M9" s="26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O10" s="676"/>
      <c r="P10" s="687"/>
      <c r="Q10" s="177"/>
    </row>
    <row r="11" spans="1:18" ht="12" customHeight="1" thickBot="1">
      <c r="D11" s="249">
        <f>'YR 1'!D11</f>
        <v>0</v>
      </c>
      <c r="E11" s="17"/>
      <c r="F11" s="17"/>
      <c r="G11" s="17"/>
      <c r="H11" s="13"/>
      <c r="I11" s="13"/>
      <c r="J11" s="32" t="s">
        <v>40</v>
      </c>
      <c r="K11" s="11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1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275</v>
      </c>
      <c r="L13" s="40"/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40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502">
        <f>D11</f>
        <v>0</v>
      </c>
      <c r="E15" s="33"/>
      <c r="F15" s="33"/>
      <c r="G15" s="33"/>
      <c r="H15" s="107"/>
      <c r="I15" s="107"/>
      <c r="J15" s="107"/>
      <c r="K15" s="490">
        <f>(IF(R15&gt;11, (P15*H15),0)+IF(R15&lt;12, (P15*(I15+J15)),0))</f>
        <v>0</v>
      </c>
      <c r="L15" s="24"/>
      <c r="M15" s="24"/>
      <c r="N15" s="15" t="s">
        <v>18</v>
      </c>
      <c r="O15" s="488">
        <f>D15</f>
        <v>0</v>
      </c>
      <c r="P15" s="500">
        <f t="shared" ref="P15:P24" si="0">Q15/R15</f>
        <v>0</v>
      </c>
      <c r="Q15" s="106">
        <f>'YR 1'!Q15</f>
        <v>0</v>
      </c>
      <c r="R15" s="501">
        <f>'YR 1'!R15</f>
        <v>9</v>
      </c>
    </row>
    <row r="16" spans="1:18" ht="12" customHeight="1">
      <c r="A16" s="132">
        <v>2</v>
      </c>
      <c r="B16" s="20"/>
      <c r="C16" s="21"/>
      <c r="D16" s="220">
        <f>'YR 2'!D16</f>
        <v>0</v>
      </c>
      <c r="E16" s="33"/>
      <c r="F16" s="33"/>
      <c r="G16" s="33"/>
      <c r="H16" s="107"/>
      <c r="I16" s="107"/>
      <c r="J16" s="107"/>
      <c r="K16" s="490">
        <f t="shared" ref="K16:K24" si="1">(IF(R16&gt;11, (P16*H16),0)+IF(R16&lt;12, (P16*(I16+J16)),0))</f>
        <v>0</v>
      </c>
      <c r="L16" s="24"/>
      <c r="M16" s="24"/>
      <c r="N16" s="15" t="s">
        <v>19</v>
      </c>
      <c r="O16" s="488">
        <f>D16</f>
        <v>0</v>
      </c>
      <c r="P16" s="500">
        <f t="shared" si="0"/>
        <v>0</v>
      </c>
      <c r="Q16" s="145">
        <f>'YR 1'!Q16</f>
        <v>0</v>
      </c>
      <c r="R16" s="501">
        <f>'YR 1'!R16</f>
        <v>9</v>
      </c>
    </row>
    <row r="17" spans="1:18" ht="12" customHeight="1">
      <c r="A17" s="132">
        <v>3</v>
      </c>
      <c r="B17" s="20"/>
      <c r="C17" s="21"/>
      <c r="D17" s="220">
        <f>'YR 2'!D17</f>
        <v>0</v>
      </c>
      <c r="E17" s="33"/>
      <c r="F17" s="33"/>
      <c r="G17" s="33"/>
      <c r="H17" s="107"/>
      <c r="I17" s="107"/>
      <c r="J17" s="107"/>
      <c r="K17" s="490">
        <f t="shared" si="1"/>
        <v>0</v>
      </c>
      <c r="L17" s="24"/>
      <c r="M17" s="24"/>
      <c r="N17" s="15" t="s">
        <v>19</v>
      </c>
      <c r="O17" s="488">
        <f t="shared" ref="O17:O24" si="2">D17</f>
        <v>0</v>
      </c>
      <c r="P17" s="500">
        <f t="shared" si="0"/>
        <v>0</v>
      </c>
      <c r="Q17" s="145">
        <f>'YR 1'!Q17</f>
        <v>0</v>
      </c>
      <c r="R17" s="501">
        <f>'YR 1'!R17</f>
        <v>9</v>
      </c>
    </row>
    <row r="18" spans="1:18" ht="12" customHeight="1">
      <c r="A18" s="132">
        <v>4</v>
      </c>
      <c r="B18" s="20"/>
      <c r="C18" s="21"/>
      <c r="D18" s="220">
        <f>'YR 2'!D18</f>
        <v>0</v>
      </c>
      <c r="E18" s="33"/>
      <c r="F18" s="33"/>
      <c r="G18" s="33"/>
      <c r="H18" s="107"/>
      <c r="I18" s="107"/>
      <c r="J18" s="107"/>
      <c r="K18" s="490">
        <f t="shared" si="1"/>
        <v>0</v>
      </c>
      <c r="L18" s="24"/>
      <c r="M18" s="24"/>
      <c r="N18" s="15" t="s">
        <v>19</v>
      </c>
      <c r="O18" s="488">
        <f t="shared" si="2"/>
        <v>0</v>
      </c>
      <c r="P18" s="500">
        <f t="shared" si="0"/>
        <v>0</v>
      </c>
      <c r="Q18" s="145">
        <f>'YR 1'!Q18</f>
        <v>0</v>
      </c>
      <c r="R18" s="501">
        <f>'YR 1'!R18</f>
        <v>9</v>
      </c>
    </row>
    <row r="19" spans="1:18" ht="12" customHeight="1">
      <c r="A19" s="132">
        <v>5</v>
      </c>
      <c r="B19" s="20"/>
      <c r="C19" s="21"/>
      <c r="D19" s="220">
        <f>'YR 2'!D19</f>
        <v>0</v>
      </c>
      <c r="E19" s="33"/>
      <c r="F19" s="33"/>
      <c r="G19" s="33"/>
      <c r="H19" s="107"/>
      <c r="I19" s="107"/>
      <c r="J19" s="107"/>
      <c r="K19" s="490">
        <f t="shared" si="1"/>
        <v>0</v>
      </c>
      <c r="L19" s="24"/>
      <c r="M19" s="24"/>
      <c r="N19" s="15" t="s">
        <v>19</v>
      </c>
      <c r="O19" s="488">
        <f t="shared" si="2"/>
        <v>0</v>
      </c>
      <c r="P19" s="500">
        <f t="shared" si="0"/>
        <v>0</v>
      </c>
      <c r="Q19" s="145">
        <f>'YR 1'!Q19</f>
        <v>0</v>
      </c>
      <c r="R19" s="501">
        <f>'YR 1'!R19</f>
        <v>9</v>
      </c>
    </row>
    <row r="20" spans="1:18" ht="12" customHeight="1">
      <c r="A20" s="132">
        <v>6</v>
      </c>
      <c r="B20" s="20"/>
      <c r="C20" s="21"/>
      <c r="D20" s="220">
        <f>'YR 2'!D20</f>
        <v>0</v>
      </c>
      <c r="E20" s="33"/>
      <c r="F20" s="33"/>
      <c r="G20" s="33"/>
      <c r="H20" s="107"/>
      <c r="I20" s="107"/>
      <c r="J20" s="107"/>
      <c r="K20" s="490">
        <f t="shared" si="1"/>
        <v>0</v>
      </c>
      <c r="L20" s="24"/>
      <c r="M20" s="24"/>
      <c r="N20" s="15" t="s">
        <v>19</v>
      </c>
      <c r="O20" s="488">
        <f t="shared" si="2"/>
        <v>0</v>
      </c>
      <c r="P20" s="500">
        <f t="shared" si="0"/>
        <v>0</v>
      </c>
      <c r="Q20" s="145">
        <f>'YR 1'!Q20</f>
        <v>0</v>
      </c>
      <c r="R20" s="501">
        <f>'YR 1'!R20</f>
        <v>9</v>
      </c>
    </row>
    <row r="21" spans="1:18" ht="12" customHeight="1">
      <c r="A21" s="132">
        <v>7</v>
      </c>
      <c r="B21" s="20"/>
      <c r="C21" s="21"/>
      <c r="D21" s="220">
        <f>'YR 2'!D21</f>
        <v>0</v>
      </c>
      <c r="E21" s="33"/>
      <c r="F21" s="33"/>
      <c r="G21" s="33"/>
      <c r="H21" s="107"/>
      <c r="I21" s="107"/>
      <c r="J21" s="107"/>
      <c r="K21" s="490">
        <f t="shared" si="1"/>
        <v>0</v>
      </c>
      <c r="L21" s="24"/>
      <c r="M21" s="24"/>
      <c r="N21" s="15" t="s">
        <v>19</v>
      </c>
      <c r="O21" s="488">
        <f t="shared" si="2"/>
        <v>0</v>
      </c>
      <c r="P21" s="500">
        <f t="shared" si="0"/>
        <v>0</v>
      </c>
      <c r="Q21" s="145">
        <f>'YR 1'!Q21</f>
        <v>0</v>
      </c>
      <c r="R21" s="501">
        <f>'YR 1'!R21</f>
        <v>9</v>
      </c>
    </row>
    <row r="22" spans="1:18" ht="12" customHeight="1">
      <c r="A22" s="132">
        <v>8</v>
      </c>
      <c r="B22" s="20"/>
      <c r="C22" s="21"/>
      <c r="D22" s="220">
        <f>'YR 2'!D22</f>
        <v>0</v>
      </c>
      <c r="E22" s="33"/>
      <c r="F22" s="33"/>
      <c r="G22" s="196"/>
      <c r="H22" s="107"/>
      <c r="I22" s="107"/>
      <c r="J22" s="107"/>
      <c r="K22" s="490">
        <f t="shared" si="1"/>
        <v>0</v>
      </c>
      <c r="L22" s="24"/>
      <c r="M22" s="24"/>
      <c r="N22" s="15" t="s">
        <v>19</v>
      </c>
      <c r="O22" s="488">
        <f t="shared" si="2"/>
        <v>0</v>
      </c>
      <c r="P22" s="500">
        <f t="shared" si="0"/>
        <v>0</v>
      </c>
      <c r="Q22" s="145">
        <f>'YR 1'!Q22</f>
        <v>0</v>
      </c>
      <c r="R22" s="501">
        <f>'YR 1'!R22</f>
        <v>9</v>
      </c>
    </row>
    <row r="23" spans="1:18" ht="12" customHeight="1">
      <c r="A23" s="132">
        <v>9</v>
      </c>
      <c r="B23" s="20"/>
      <c r="C23" s="21"/>
      <c r="D23" s="220">
        <f>'YR 2'!D23</f>
        <v>0</v>
      </c>
      <c r="E23" s="33"/>
      <c r="F23" s="33"/>
      <c r="G23" s="33"/>
      <c r="H23" s="107"/>
      <c r="I23" s="107"/>
      <c r="J23" s="107"/>
      <c r="K23" s="490">
        <f t="shared" si="1"/>
        <v>0</v>
      </c>
      <c r="L23" s="24"/>
      <c r="M23" s="24"/>
      <c r="N23" s="15" t="s">
        <v>19</v>
      </c>
      <c r="O23" s="488">
        <f t="shared" si="2"/>
        <v>0</v>
      </c>
      <c r="P23" s="500">
        <f t="shared" si="0"/>
        <v>0</v>
      </c>
      <c r="Q23" s="145">
        <f>'YR 1'!Q23</f>
        <v>0</v>
      </c>
      <c r="R23" s="501">
        <f>'YR 1'!R23</f>
        <v>9</v>
      </c>
    </row>
    <row r="24" spans="1:18" ht="12" customHeight="1">
      <c r="A24" s="132">
        <v>10</v>
      </c>
      <c r="B24" s="20"/>
      <c r="C24" s="21"/>
      <c r="D24" s="220">
        <f>'YR 2'!D24</f>
        <v>0</v>
      </c>
      <c r="E24" s="33"/>
      <c r="F24" s="33"/>
      <c r="G24" s="33"/>
      <c r="H24" s="107"/>
      <c r="I24" s="107"/>
      <c r="J24" s="107"/>
      <c r="K24" s="490">
        <f t="shared" si="1"/>
        <v>0</v>
      </c>
      <c r="L24" s="24"/>
      <c r="M24" s="24"/>
      <c r="N24" s="15" t="s">
        <v>19</v>
      </c>
      <c r="O24" s="488">
        <f t="shared" si="2"/>
        <v>0</v>
      </c>
      <c r="P24" s="500">
        <f t="shared" si="0"/>
        <v>0</v>
      </c>
      <c r="Q24" s="145">
        <f>'YR 1'!Q24</f>
        <v>0</v>
      </c>
      <c r="R24" s="501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490">
        <f>((H25)*P25)</f>
        <v>0</v>
      </c>
      <c r="L25" s="24"/>
      <c r="M25" s="24"/>
      <c r="O25" s="488" t="s">
        <v>264</v>
      </c>
      <c r="P25" s="500">
        <f t="shared" ref="P25:P32" si="3">Q25/12</f>
        <v>0</v>
      </c>
      <c r="Q25" s="145">
        <f>'YR 1'!Q25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490">
        <f>((H26)*P26)</f>
        <v>0</v>
      </c>
      <c r="L26" s="24"/>
      <c r="M26" s="24"/>
      <c r="O26" s="488" t="s">
        <v>264</v>
      </c>
      <c r="P26" s="500">
        <f>Q26/12</f>
        <v>0</v>
      </c>
      <c r="Q26" s="145">
        <f>'YR 1'!Q26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490">
        <f>((H27)*P27)</f>
        <v>0</v>
      </c>
      <c r="L27" s="24"/>
      <c r="M27" s="24"/>
      <c r="O27" s="488" t="s">
        <v>264</v>
      </c>
      <c r="P27" s="500">
        <f>Q27/12</f>
        <v>0</v>
      </c>
      <c r="Q27" s="145">
        <f>'YR 1'!Q27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491">
        <f>((H28)*P28)</f>
        <v>0</v>
      </c>
      <c r="L28" s="24"/>
      <c r="M28" s="24"/>
      <c r="O28" s="488" t="s">
        <v>264</v>
      </c>
      <c r="P28" s="500">
        <f>Q28/12</f>
        <v>0</v>
      </c>
      <c r="Q28" s="145">
        <f>'YR 1'!Q28</f>
        <v>0</v>
      </c>
      <c r="R28" s="134"/>
    </row>
    <row r="29" spans="1:18" ht="12" customHeight="1" thickBot="1">
      <c r="A29" s="135"/>
      <c r="B29" s="38"/>
      <c r="C29" s="21"/>
      <c r="D29" s="503" t="s">
        <v>232</v>
      </c>
      <c r="E29" s="33"/>
      <c r="F29" s="33"/>
      <c r="G29" s="33"/>
      <c r="H29" s="504">
        <f>SUM(H15:H28)</f>
        <v>0</v>
      </c>
      <c r="I29" s="505">
        <f>SUM(I15:I28)</f>
        <v>0</v>
      </c>
      <c r="J29" s="506">
        <f>SUM(J15:J28)</f>
        <v>0</v>
      </c>
      <c r="K29" s="494">
        <f>SUM(K15:K28)</f>
        <v>0</v>
      </c>
      <c r="L29" s="24"/>
      <c r="M29" s="24"/>
      <c r="O29" s="120" t="s">
        <v>6</v>
      </c>
      <c r="P29" s="489">
        <f t="shared" si="3"/>
        <v>0</v>
      </c>
      <c r="Q29" s="145">
        <f>'YR 1'!Q29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K30" s="498"/>
      <c r="L30" s="24"/>
      <c r="M30" s="24"/>
      <c r="O30" s="120" t="s">
        <v>6</v>
      </c>
      <c r="P30" s="489">
        <f t="shared" si="3"/>
        <v>0</v>
      </c>
      <c r="Q30" s="145">
        <f>'YR 1'!Q30</f>
        <v>0</v>
      </c>
      <c r="R30" s="134"/>
    </row>
    <row r="31" spans="1:18" ht="12" customHeight="1" thickBot="1">
      <c r="A31" s="262" t="s">
        <v>61</v>
      </c>
      <c r="B31" s="257" t="s">
        <v>242</v>
      </c>
      <c r="C31" s="257"/>
      <c r="D31" s="258"/>
      <c r="E31" s="258"/>
      <c r="F31" s="258"/>
      <c r="G31" s="258"/>
      <c r="H31" s="264"/>
      <c r="I31" s="264"/>
      <c r="J31" s="264"/>
      <c r="K31" s="265"/>
      <c r="L31" s="24"/>
      <c r="M31" s="24"/>
      <c r="O31" s="120" t="s">
        <v>236</v>
      </c>
      <c r="P31" s="489">
        <f t="shared" si="3"/>
        <v>0</v>
      </c>
      <c r="Q31" s="145">
        <f>'YR 1'!Q31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495">
        <f>(P29*H32)*B32</f>
        <v>0</v>
      </c>
      <c r="L32" s="24"/>
      <c r="M32" s="24"/>
      <c r="O32" s="120" t="s">
        <v>16</v>
      </c>
      <c r="P32" s="489">
        <f t="shared" si="3"/>
        <v>0</v>
      </c>
      <c r="Q32" s="145">
        <f>'YR 1'!Q32</f>
        <v>0</v>
      </c>
      <c r="R32" s="134"/>
    </row>
    <row r="33" spans="1:16" ht="12" customHeight="1" thickBo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496">
        <f>(P30*H33)*B33</f>
        <v>0</v>
      </c>
      <c r="L33" s="24"/>
      <c r="M33" s="24"/>
    </row>
    <row r="34" spans="1:16" ht="12" customHeight="1" thickBot="1">
      <c r="A34" s="132">
        <v>3</v>
      </c>
      <c r="B34" s="547"/>
      <c r="C34" s="21"/>
      <c r="D34" s="33" t="s">
        <v>238</v>
      </c>
      <c r="E34" s="33"/>
      <c r="F34" s="507">
        <f>Q31/12</f>
        <v>0</v>
      </c>
      <c r="G34" s="137" t="s">
        <v>10</v>
      </c>
      <c r="H34" s="107"/>
      <c r="I34" s="203"/>
      <c r="J34" s="203"/>
      <c r="K34" s="496">
        <f>B34*F34*H34</f>
        <v>0</v>
      </c>
      <c r="L34" s="24"/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26"/>
      <c r="G35" s="33"/>
      <c r="H35" s="107"/>
      <c r="I35" s="138" t="s">
        <v>37</v>
      </c>
      <c r="J35" s="138"/>
      <c r="K35" s="496">
        <f>B35*(Rates!B19*Rates!B20)*H35</f>
        <v>0</v>
      </c>
      <c r="L35" s="24"/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33"/>
      <c r="G36" s="33"/>
      <c r="H36" s="107"/>
      <c r="I36" s="138" t="s">
        <v>37</v>
      </c>
      <c r="J36" s="138"/>
      <c r="K36" s="496">
        <f>B36*(Rates!B19*Rates!B20)*H36</f>
        <v>0</v>
      </c>
      <c r="L36" s="24"/>
      <c r="M36" s="24"/>
      <c r="N36" s="15" t="s">
        <v>18</v>
      </c>
      <c r="O36" s="488">
        <f>D11</f>
        <v>0</v>
      </c>
      <c r="P36" s="509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33"/>
      <c r="G37" s="33"/>
      <c r="H37" s="107"/>
      <c r="I37" s="138" t="s">
        <v>17</v>
      </c>
      <c r="J37" s="21"/>
      <c r="K37" s="490">
        <f>P32*B37*H37</f>
        <v>0</v>
      </c>
      <c r="L37" s="24"/>
      <c r="M37" s="24"/>
      <c r="N37" s="15" t="s">
        <v>19</v>
      </c>
      <c r="O37" s="488">
        <f>D16</f>
        <v>0</v>
      </c>
      <c r="P37" s="509">
        <f>IF(R16&gt;11, (H16*Rates!B10+P16*H16*Rates!B4), ((I16*P16)*Rates!B4)+(I16*Rates!B9)+((J16*P16)*Rates!B4))</f>
        <v>0</v>
      </c>
    </row>
    <row r="38" spans="1:16" ht="12" customHeight="1" thickBot="1">
      <c r="A38" s="135"/>
      <c r="C38" s="21"/>
      <c r="D38" s="589" t="s">
        <v>74</v>
      </c>
      <c r="E38" s="587"/>
      <c r="F38" s="588"/>
      <c r="G38" s="33"/>
      <c r="H38" s="22"/>
      <c r="I38" s="140"/>
      <c r="J38" s="21"/>
      <c r="K38" s="499">
        <f>SUM(K29:K37)</f>
        <v>0</v>
      </c>
      <c r="L38" s="24"/>
      <c r="M38" s="24"/>
      <c r="N38" s="15" t="s">
        <v>19</v>
      </c>
      <c r="O38" s="488">
        <f t="shared" ref="O38:O45" si="4">D17</f>
        <v>0</v>
      </c>
      <c r="P38" s="509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499">
        <f>P56</f>
        <v>0</v>
      </c>
      <c r="L39" s="24"/>
      <c r="M39" s="24"/>
      <c r="N39" s="15" t="s">
        <v>19</v>
      </c>
      <c r="O39" s="488">
        <f t="shared" si="4"/>
        <v>0</v>
      </c>
      <c r="P39" s="509">
        <f>IF(R18&gt;11, (H18*Rates!B10+P18*H18*Rates!B4), ((I18*P18)*Rates!B4)+(I18*Rates!B9)+((J18*P18)*Rates!B4))</f>
        <v>0</v>
      </c>
    </row>
    <row r="40" spans="1:16" ht="12" customHeight="1" thickBot="1">
      <c r="A40" s="115"/>
      <c r="B40" s="21"/>
      <c r="C40" s="21"/>
      <c r="D40" s="591" t="s">
        <v>77</v>
      </c>
      <c r="E40" s="593"/>
      <c r="F40" s="593"/>
      <c r="G40" s="594"/>
      <c r="H40" s="21"/>
      <c r="I40" s="38"/>
      <c r="J40" s="38"/>
      <c r="K40" s="499">
        <f>SUM(K38:K39)</f>
        <v>0</v>
      </c>
      <c r="L40" s="24"/>
      <c r="M40" s="24"/>
      <c r="N40" s="15" t="s">
        <v>19</v>
      </c>
      <c r="O40" s="488">
        <f t="shared" si="4"/>
        <v>0</v>
      </c>
      <c r="P40" s="509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270"/>
      <c r="I41" s="18"/>
      <c r="J41" s="15"/>
      <c r="K41" s="136"/>
      <c r="L41" s="24"/>
      <c r="M41" s="24"/>
      <c r="N41" s="15" t="s">
        <v>19</v>
      </c>
      <c r="O41" s="488">
        <f t="shared" si="4"/>
        <v>0</v>
      </c>
      <c r="P41" s="509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24"/>
      <c r="M42" s="24"/>
      <c r="N42" s="15" t="s">
        <v>19</v>
      </c>
      <c r="O42" s="488">
        <f t="shared" si="4"/>
        <v>0</v>
      </c>
      <c r="P42" s="509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06"/>
      <c r="H43" s="37" t="s">
        <v>3</v>
      </c>
      <c r="I43" s="18"/>
      <c r="J43" s="15"/>
      <c r="K43" s="136"/>
      <c r="L43" s="24"/>
      <c r="M43" s="24"/>
      <c r="N43" s="15" t="s">
        <v>19</v>
      </c>
      <c r="O43" s="488">
        <f t="shared" si="4"/>
        <v>0</v>
      </c>
      <c r="P43" s="509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45"/>
      <c r="H44" s="17"/>
      <c r="I44" s="17"/>
      <c r="J44" s="17"/>
      <c r="K44" s="136"/>
      <c r="L44" s="24"/>
      <c r="M44" s="24"/>
      <c r="N44" s="15" t="s">
        <v>19</v>
      </c>
      <c r="O44" s="488">
        <f t="shared" si="4"/>
        <v>0</v>
      </c>
      <c r="P44" s="509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45"/>
      <c r="H45" s="17"/>
      <c r="I45" s="17"/>
      <c r="J45" s="17"/>
      <c r="K45" s="136"/>
      <c r="L45" s="24"/>
      <c r="M45" s="24"/>
      <c r="N45" s="15" t="s">
        <v>19</v>
      </c>
      <c r="O45" s="488">
        <f t="shared" si="4"/>
        <v>0</v>
      </c>
      <c r="P45" s="509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45"/>
      <c r="H46" s="17"/>
      <c r="I46" s="17"/>
      <c r="J46" s="17"/>
      <c r="K46" s="136"/>
      <c r="L46" s="24"/>
      <c r="M46" s="24"/>
      <c r="O46" s="508" t="str">
        <f>O25</f>
        <v>PostDoc</v>
      </c>
      <c r="P46" s="509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492">
        <f>G43+G44+G45+G46</f>
        <v>0</v>
      </c>
      <c r="L47" s="24"/>
      <c r="M47" s="24"/>
      <c r="O47" s="508" t="str">
        <f>O26</f>
        <v>PostDoc</v>
      </c>
      <c r="P47" s="509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145"/>
      <c r="L48" s="24"/>
      <c r="M48" s="24"/>
      <c r="O48" s="508" t="str">
        <f>O27</f>
        <v>PostDoc</v>
      </c>
      <c r="P48" s="509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24"/>
      <c r="M49" s="24"/>
      <c r="O49" s="508" t="str">
        <f>O28</f>
        <v>PostDoc</v>
      </c>
      <c r="P49" s="509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24"/>
      <c r="M50" s="24"/>
      <c r="O50" s="120" t="s">
        <v>6</v>
      </c>
      <c r="P50" s="509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492">
        <f>SUM(K48:K49)</f>
        <v>0</v>
      </c>
      <c r="L51" s="24"/>
      <c r="M51" s="24"/>
      <c r="O51" s="120" t="s">
        <v>6</v>
      </c>
      <c r="P51" s="495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272"/>
      <c r="E52" s="17"/>
      <c r="F52" s="17"/>
      <c r="G52" s="17"/>
      <c r="H52" s="17"/>
      <c r="I52" s="17"/>
      <c r="J52" s="17"/>
      <c r="K52" s="136"/>
      <c r="L52" s="24"/>
      <c r="M52" s="24"/>
      <c r="O52" s="120" t="s">
        <v>244</v>
      </c>
      <c r="P52" s="509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24"/>
      <c r="M53" s="24"/>
      <c r="O53" s="15" t="s">
        <v>243</v>
      </c>
      <c r="P53" s="495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24"/>
      <c r="M54" s="24"/>
      <c r="O54" s="120" t="s">
        <v>240</v>
      </c>
      <c r="P54" s="496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24"/>
      <c r="M55" s="24"/>
      <c r="O55" s="120" t="s">
        <v>16</v>
      </c>
      <c r="P55" s="496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24"/>
      <c r="M56" s="24"/>
      <c r="O56" s="148" t="s">
        <v>11</v>
      </c>
      <c r="P56" s="492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492">
        <f>SUM(K53:K56)</f>
        <v>0</v>
      </c>
      <c r="L57" s="24"/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5"/>
      <c r="F58" s="36"/>
      <c r="G58" s="36"/>
      <c r="H58" s="38"/>
      <c r="I58" s="39"/>
      <c r="J58" s="38"/>
      <c r="K58" s="136"/>
      <c r="L58" s="24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24"/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24"/>
      <c r="M60" s="24"/>
      <c r="P60" s="174" t="str">
        <f>'COST SHARE YR 1'!P61</f>
        <v>Sub #1</v>
      </c>
      <c r="Q60" s="174" t="str">
        <f>'COST SHARE YR 1'!Q61</f>
        <v>Sub #2</v>
      </c>
      <c r="R60" s="174" t="str">
        <f>'COST SHARE YR 1'!R61</f>
        <v>Sub #3</v>
      </c>
      <c r="S60" s="174" t="str">
        <f>'COST SHARE YR 1'!S61</f>
        <v>Sub #4</v>
      </c>
      <c r="T60" s="174" t="str">
        <f>'COST SHARE YR 1'!T61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24"/>
      <c r="M61" s="24"/>
      <c r="N61" s="427">
        <v>61</v>
      </c>
      <c r="O61" s="425" t="s">
        <v>223</v>
      </c>
      <c r="P61" s="131">
        <f>'COST SHARE YR 1'!P62</f>
        <v>0</v>
      </c>
      <c r="Q61" s="131">
        <f>'COST SHARE YR 1'!Q62</f>
        <v>0</v>
      </c>
      <c r="R61" s="131">
        <f>'COST SHARE YR 1'!R62</f>
        <v>0</v>
      </c>
      <c r="S61" s="131">
        <f>'COST SHARE YR 1'!S62</f>
        <v>0</v>
      </c>
      <c r="T61" s="131">
        <f>'COST SHARE YR 1'!T62</f>
        <v>0</v>
      </c>
      <c r="U61" s="245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24"/>
      <c r="M62" s="24"/>
      <c r="N62" s="427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261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24"/>
      <c r="M63" s="24"/>
      <c r="N63" s="427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24"/>
      <c r="M64" s="24"/>
      <c r="N64" s="427">
        <v>64</v>
      </c>
      <c r="O64" s="426" t="s">
        <v>141</v>
      </c>
      <c r="P64" s="170">
        <f>SUM(P62:P63)</f>
        <v>0</v>
      </c>
      <c r="Q64" s="170">
        <f t="shared" ref="Q64:T64" si="5">SUM(Q62:Q63)</f>
        <v>0</v>
      </c>
      <c r="R64" s="170">
        <f t="shared" si="5"/>
        <v>0</v>
      </c>
      <c r="S64" s="170">
        <f t="shared" si="5"/>
        <v>0</v>
      </c>
      <c r="T64" s="170">
        <f t="shared" si="5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121</v>
      </c>
      <c r="D65" s="36"/>
      <c r="E65" s="36"/>
      <c r="F65" s="36"/>
      <c r="G65" s="36"/>
      <c r="H65" s="38"/>
      <c r="I65" s="39"/>
      <c r="J65" s="38"/>
      <c r="K65" s="492">
        <f>K63+K64</f>
        <v>0</v>
      </c>
      <c r="L65" s="24"/>
      <c r="M65" s="24"/>
      <c r="N65" s="427">
        <v>65</v>
      </c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24"/>
      <c r="M66" s="24"/>
      <c r="N66" s="427">
        <v>66</v>
      </c>
      <c r="O66" s="615" t="s">
        <v>217</v>
      </c>
      <c r="P66" s="510">
        <f>IF(AND('COST SHARE YR 1'!P67&lt;49999,'COST SHARE YR 1'!P67+'COST SHARE YR 2'!P64&lt;49999),P64,50000-'COST SHARE YR 1'!P67)</f>
        <v>0</v>
      </c>
      <c r="Q66" s="510">
        <f>IF(AND('COST SHARE YR 1'!Q67&lt;49999,'COST SHARE YR 1'!Q67+'COST SHARE YR 2'!Q64&lt;49999),Q64,50000-'COST SHARE YR 1'!Q67)</f>
        <v>0</v>
      </c>
      <c r="R66" s="510">
        <f>IF(AND('COST SHARE YR 1'!R67&lt;49999,'COST SHARE YR 1'!R67+'COST SHARE YR 2'!R64&lt;49999),R64,50000-'COST SHARE YR 1'!R67)</f>
        <v>0</v>
      </c>
      <c r="S66" s="510">
        <f>IF(AND('COST SHARE YR 1'!S67&lt;49999,'COST SHARE YR 1'!S67+'COST SHARE YR 2'!S64&lt;49999),S64,50000-'COST SHARE YR 1'!S67)</f>
        <v>0</v>
      </c>
      <c r="T66" s="510">
        <f>IF(AND('COST SHARE YR 1'!T67&lt;49999,'COST SHARE YR 1'!T67+'COST SHARE YR 2'!T64&lt;49999),T64,50000-'COST SHARE YR 1'!T67)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497">
        <f>IF(H34&gt;0,Rates!C13*B34,0)+IF(I34&gt;0,Rates!B13*'COST SHARE YR 1'!B34,0)+IF('COST SHARE YR 1'!J34&gt;0,Rates!D13*'COST SHARE YR 1'!B34,0)</f>
        <v>0</v>
      </c>
      <c r="L67" s="24"/>
      <c r="M67" s="24"/>
      <c r="N67" s="427">
        <v>67</v>
      </c>
      <c r="O67" s="425" t="s">
        <v>159</v>
      </c>
      <c r="P67" s="162">
        <f>P64-P66</f>
        <v>0</v>
      </c>
      <c r="Q67" s="162">
        <f t="shared" ref="Q67:T67" si="6">Q64-Q66</f>
        <v>0</v>
      </c>
      <c r="R67" s="162">
        <f t="shared" si="6"/>
        <v>0</v>
      </c>
      <c r="S67" s="162">
        <f t="shared" si="6"/>
        <v>0</v>
      </c>
      <c r="T67" s="162">
        <f t="shared" si="6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492">
        <f>SUM(K59+K60+K61+K62+K63+K64+K66+K67)</f>
        <v>0</v>
      </c>
      <c r="L68" s="24"/>
      <c r="M68" s="24"/>
      <c r="P68" s="245">
        <f>SUM(P66:P67)</f>
        <v>0</v>
      </c>
      <c r="Q68" s="245">
        <f t="shared" ref="Q68:T68" si="7">SUM(Q66:Q67)</f>
        <v>0</v>
      </c>
      <c r="R68" s="245">
        <f t="shared" si="7"/>
        <v>0</v>
      </c>
      <c r="S68" s="245">
        <f t="shared" si="7"/>
        <v>0</v>
      </c>
      <c r="T68" s="245">
        <f t="shared" si="7"/>
        <v>0</v>
      </c>
      <c r="U68" s="245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492">
        <f>SUM(K68+K57+K51+K47+K40)</f>
        <v>0</v>
      </c>
      <c r="L69" s="24"/>
      <c r="M69" s="24"/>
      <c r="S69" s="18"/>
    </row>
    <row r="70" spans="1:21" ht="12" customHeight="1" thickBot="1">
      <c r="A70" s="266" t="s">
        <v>100</v>
      </c>
      <c r="B70" s="267" t="s">
        <v>101</v>
      </c>
      <c r="C70" s="267"/>
      <c r="D70" s="269"/>
      <c r="E70" s="269"/>
      <c r="F70" s="272"/>
      <c r="G70" s="40"/>
      <c r="H70" s="41"/>
      <c r="J70" s="15"/>
      <c r="K70" s="136"/>
      <c r="L70" s="24"/>
      <c r="M70" s="24"/>
    </row>
    <row r="71" spans="1:21" ht="12" customHeight="1" thickBot="1">
      <c r="D71" s="607">
        <f>Rates!B23</f>
        <v>0.49</v>
      </c>
      <c r="E71" s="17"/>
      <c r="F71" s="497">
        <f>IF(M71=1,K69-K47-K67-K64, K69-K47-K57-K67-K64)</f>
        <v>0</v>
      </c>
      <c r="G71" s="25"/>
      <c r="H71" s="42"/>
      <c r="J71" s="15"/>
      <c r="K71" s="492">
        <f>F71*Rates!B23</f>
        <v>0</v>
      </c>
      <c r="L71" s="24"/>
      <c r="M71" s="24"/>
      <c r="P71" s="152"/>
    </row>
    <row r="72" spans="1:21" ht="12" customHeight="1" thickBot="1">
      <c r="B72" s="293" t="s">
        <v>102</v>
      </c>
      <c r="C72" s="294"/>
      <c r="D72" s="295"/>
      <c r="E72" s="17"/>
      <c r="F72" s="26"/>
      <c r="G72" s="151"/>
      <c r="H72" s="24"/>
      <c r="J72" s="15"/>
      <c r="K72" s="492">
        <f>K71</f>
        <v>0</v>
      </c>
      <c r="L72" s="24"/>
    </row>
    <row r="73" spans="1:21" ht="12" customHeight="1" thickBot="1">
      <c r="A73" s="266" t="s">
        <v>103</v>
      </c>
      <c r="B73" s="267" t="s">
        <v>104</v>
      </c>
      <c r="C73" s="267"/>
      <c r="D73" s="269"/>
      <c r="E73" s="269"/>
      <c r="F73" s="272"/>
      <c r="G73" s="116"/>
      <c r="H73" s="21"/>
      <c r="I73" s="39"/>
      <c r="J73" s="38"/>
      <c r="K73" s="492">
        <f>K72+K69</f>
        <v>0</v>
      </c>
      <c r="L73" s="24"/>
      <c r="M73" s="24"/>
      <c r="O73" s="684"/>
      <c r="P73" s="684"/>
    </row>
    <row r="74" spans="1:21" ht="12" customHeight="1" thickBot="1">
      <c r="A74" s="290" t="s">
        <v>105</v>
      </c>
      <c r="B74" s="290" t="s">
        <v>106</v>
      </c>
      <c r="C74" s="290"/>
      <c r="D74" s="291"/>
      <c r="E74" s="291"/>
      <c r="F74" s="288"/>
      <c r="G74" s="287"/>
      <c r="H74" s="286"/>
      <c r="I74" s="140"/>
      <c r="J74" s="21"/>
      <c r="K74" s="136"/>
      <c r="L74" s="24"/>
      <c r="M74" s="24"/>
      <c r="O74" s="172"/>
    </row>
    <row r="75" spans="1:21" ht="12" customHeight="1" thickBot="1">
      <c r="A75" s="266" t="s">
        <v>107</v>
      </c>
      <c r="B75" s="267" t="s">
        <v>278</v>
      </c>
      <c r="C75" s="267"/>
      <c r="D75" s="272"/>
      <c r="E75" s="561"/>
      <c r="F75" s="289"/>
      <c r="G75" s="284"/>
      <c r="H75" s="285"/>
      <c r="I75" s="283"/>
      <c r="J75" s="142"/>
      <c r="K75" s="492">
        <f>K73</f>
        <v>0</v>
      </c>
      <c r="L75" s="24"/>
      <c r="M75" s="24"/>
      <c r="O75" s="172"/>
      <c r="P75" s="511"/>
    </row>
    <row r="76" spans="1:21" ht="12" customHeight="1">
      <c r="A76" s="15"/>
      <c r="K76" s="15"/>
      <c r="O76" s="172"/>
      <c r="P76" s="511"/>
    </row>
    <row r="77" spans="1:21" ht="12" customHeight="1">
      <c r="A77" s="15"/>
      <c r="K77" s="15"/>
      <c r="O77" s="37"/>
      <c r="P77" s="177"/>
    </row>
    <row r="78" spans="1:21" ht="12" customHeight="1">
      <c r="A78" s="15"/>
      <c r="G78" s="676"/>
      <c r="H78" s="687"/>
      <c r="I78" s="687"/>
      <c r="J78" s="687"/>
      <c r="K78" s="177"/>
      <c r="O78" s="172"/>
      <c r="P78" s="511"/>
    </row>
  </sheetData>
  <sheetProtection algorithmName="SHA-512" hashValue="kZ/SuwRGoxVQpA1HZyZOJOY2tOaN8sHZRx0Tx6ngkuE1X6Nugy3GGFjgak8s9oOBTioAMpthBqQLsrIqxsp0+Q==" saltValue="j8kADUDjGKhVIvbNJ+rFcA==" spinCount="100000" sheet="1" objects="1" scenarios="1"/>
  <mergeCells count="11">
    <mergeCell ref="O7:Q7"/>
    <mergeCell ref="O10:P10"/>
    <mergeCell ref="P12:Q12"/>
    <mergeCell ref="O73:P73"/>
    <mergeCell ref="G78:J78"/>
    <mergeCell ref="O6:Q6"/>
    <mergeCell ref="A1:E4"/>
    <mergeCell ref="O1:Q2"/>
    <mergeCell ref="O3:Q3"/>
    <mergeCell ref="O4:Q4"/>
    <mergeCell ref="O5:Q5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 P61:T61 Q60:T60 O46:O49 K8 D11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80"/>
  <sheetViews>
    <sheetView showGridLines="0" showZeros="0" zoomScaleNormal="100" workbookViewId="0">
      <selection activeCell="K8" sqref="K8"/>
    </sheetView>
  </sheetViews>
  <sheetFormatPr defaultColWidth="10.7265625" defaultRowHeight="12" customHeight="1"/>
  <cols>
    <col min="1" max="1" width="2.81640625" style="27" customWidth="1"/>
    <col min="2" max="2" width="2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4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3" bestFit="1" customWidth="1"/>
    <col min="12" max="12" width="10.453125" style="15" bestFit="1" customWidth="1"/>
    <col min="13" max="13" width="3.7265625" style="15" customWidth="1"/>
    <col min="14" max="14" width="4.1796875" style="15" customWidth="1"/>
    <col min="15" max="15" width="25.453125" style="120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148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62" t="s">
        <v>219</v>
      </c>
      <c r="P4" s="663"/>
      <c r="Q4" s="664"/>
    </row>
    <row r="5" spans="1:18" ht="12" customHeight="1">
      <c r="K5" s="15"/>
      <c r="L5" s="153"/>
      <c r="O5" s="665" t="s">
        <v>279</v>
      </c>
      <c r="P5" s="666"/>
      <c r="Q5" s="667"/>
    </row>
    <row r="6" spans="1:18" ht="12" customHeight="1" thickBot="1">
      <c r="G6" s="114" t="s">
        <v>45</v>
      </c>
      <c r="K6" s="15"/>
      <c r="L6" s="153"/>
      <c r="O6" s="668" t="s">
        <v>224</v>
      </c>
      <c r="P6" s="669"/>
      <c r="Q6" s="670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119" t="s">
        <v>41</v>
      </c>
      <c r="L7" s="427"/>
      <c r="M7" s="114"/>
      <c r="O7" s="647" t="s">
        <v>220</v>
      </c>
      <c r="P7" s="648"/>
      <c r="Q7" s="649"/>
    </row>
    <row r="8" spans="1:18" ht="12" customHeight="1" thickBo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71"/>
      <c r="M8" s="41"/>
      <c r="O8" s="673" t="s">
        <v>221</v>
      </c>
      <c r="P8" s="674"/>
      <c r="Q8" s="675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123" t="s">
        <v>52</v>
      </c>
      <c r="L9" s="247"/>
      <c r="M9" s="26"/>
      <c r="O9" s="206"/>
      <c r="P9" s="207"/>
      <c r="Q9" s="207"/>
    </row>
    <row r="10" spans="1:18" ht="12" customHeight="1" thickBot="1">
      <c r="A10" s="256" t="s">
        <v>51</v>
      </c>
      <c r="B10" s="210"/>
      <c r="C10" s="211"/>
      <c r="D10" s="212"/>
      <c r="E10" s="299"/>
      <c r="F10" s="300"/>
      <c r="G10" s="17"/>
      <c r="H10" s="18"/>
      <c r="I10" s="18"/>
      <c r="J10" s="15" t="s">
        <v>7</v>
      </c>
      <c r="K10" s="110"/>
      <c r="L10" s="150"/>
      <c r="O10" s="690" t="s">
        <v>143</v>
      </c>
      <c r="P10" s="691"/>
      <c r="Q10" s="190">
        <f>K78</f>
        <v>0</v>
      </c>
    </row>
    <row r="11" spans="1:18" ht="12" customHeight="1" thickBot="1">
      <c r="D11" s="249">
        <f>'YR 1'!D11</f>
        <v>0</v>
      </c>
      <c r="E11" s="17"/>
      <c r="F11" s="17"/>
      <c r="G11" s="17"/>
      <c r="H11" s="13"/>
      <c r="I11" s="13"/>
      <c r="J11" s="32" t="s">
        <v>40</v>
      </c>
      <c r="K11" s="110"/>
      <c r="L11" s="150"/>
      <c r="O11" s="206"/>
      <c r="P11" s="207"/>
      <c r="Q11" s="207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72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55</v>
      </c>
      <c r="L13" s="130" t="s">
        <v>275</v>
      </c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131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63">
        <f>D11</f>
        <v>0</v>
      </c>
      <c r="E15" s="33"/>
      <c r="F15" s="33"/>
      <c r="G15" s="33"/>
      <c r="H15" s="107"/>
      <c r="I15" s="107"/>
      <c r="J15" s="107"/>
      <c r="K15" s="59">
        <f>(IF(R15&gt;11, (P15*H15),0)+IF(R15&lt;12, (P15*(I15+J15)),0))</f>
        <v>0</v>
      </c>
      <c r="L15" s="568">
        <f>'COST SHARE YR 3'!K15</f>
        <v>0</v>
      </c>
      <c r="M15" s="24"/>
      <c r="N15" s="15" t="s">
        <v>18</v>
      </c>
      <c r="O15" s="156">
        <f>D15</f>
        <v>0</v>
      </c>
      <c r="P15" s="70">
        <f>Q15/R15</f>
        <v>0</v>
      </c>
      <c r="Q15" s="106">
        <f>'YR 2'!Q15</f>
        <v>0</v>
      </c>
      <c r="R15" s="296">
        <f>'YR 1'!R15</f>
        <v>9</v>
      </c>
    </row>
    <row r="16" spans="1:18" ht="12" customHeight="1">
      <c r="A16" s="132">
        <v>2</v>
      </c>
      <c r="B16" s="20"/>
      <c r="C16" s="21"/>
      <c r="D16" s="220">
        <f>'YR 1'!D16</f>
        <v>0</v>
      </c>
      <c r="E16" s="33"/>
      <c r="F16" s="33"/>
      <c r="G16" s="33"/>
      <c r="H16" s="107"/>
      <c r="I16" s="107"/>
      <c r="J16" s="107"/>
      <c r="K16" s="59">
        <f t="shared" ref="K16:K24" si="0">(IF(R16&gt;11, (P16*H16),0)+IF(R16&lt;12, (P16*(I16+J16)),0))</f>
        <v>0</v>
      </c>
      <c r="L16" s="568">
        <f>'COST SHARE YR 3'!K16</f>
        <v>0</v>
      </c>
      <c r="M16" s="24"/>
      <c r="N16" s="15" t="s">
        <v>19</v>
      </c>
      <c r="O16" s="156">
        <f>D16</f>
        <v>0</v>
      </c>
      <c r="P16" s="70">
        <f>Q16/R16</f>
        <v>0</v>
      </c>
      <c r="Q16" s="106">
        <f>'YR 2'!Q16</f>
        <v>0</v>
      </c>
      <c r="R16" s="296">
        <f>'YR 1'!R16</f>
        <v>9</v>
      </c>
    </row>
    <row r="17" spans="1:18" ht="12" customHeight="1">
      <c r="A17" s="132">
        <v>3</v>
      </c>
      <c r="B17" s="20"/>
      <c r="C17" s="21"/>
      <c r="D17" s="220">
        <f>'YR 1'!D17</f>
        <v>0</v>
      </c>
      <c r="E17" s="33"/>
      <c r="F17" s="33"/>
      <c r="G17" s="33"/>
      <c r="H17" s="107"/>
      <c r="I17" s="107"/>
      <c r="J17" s="107"/>
      <c r="K17" s="59">
        <f t="shared" si="0"/>
        <v>0</v>
      </c>
      <c r="L17" s="568">
        <f>'COST SHARE YR 3'!K17</f>
        <v>0</v>
      </c>
      <c r="M17" s="24"/>
      <c r="N17" s="15" t="s">
        <v>19</v>
      </c>
      <c r="O17" s="156">
        <f t="shared" ref="O17:O24" si="1">D17</f>
        <v>0</v>
      </c>
      <c r="P17" s="70">
        <f t="shared" ref="P17:P24" si="2">Q17/R17</f>
        <v>0</v>
      </c>
      <c r="Q17" s="106">
        <f>'YR 2'!Q17</f>
        <v>0</v>
      </c>
      <c r="R17" s="296">
        <f>'YR 1'!R17</f>
        <v>9</v>
      </c>
    </row>
    <row r="18" spans="1:18" ht="12" customHeight="1">
      <c r="A18" s="132">
        <v>4</v>
      </c>
      <c r="B18" s="20"/>
      <c r="C18" s="21"/>
      <c r="D18" s="220">
        <f>'YR 1'!D18</f>
        <v>0</v>
      </c>
      <c r="E18" s="33"/>
      <c r="F18" s="33"/>
      <c r="G18" s="33"/>
      <c r="H18" s="107"/>
      <c r="I18" s="107"/>
      <c r="J18" s="107"/>
      <c r="K18" s="59">
        <f t="shared" si="0"/>
        <v>0</v>
      </c>
      <c r="L18" s="568">
        <f>'COST SHARE YR 3'!K18</f>
        <v>0</v>
      </c>
      <c r="M18" s="24"/>
      <c r="N18" s="15" t="s">
        <v>19</v>
      </c>
      <c r="O18" s="156">
        <f t="shared" si="1"/>
        <v>0</v>
      </c>
      <c r="P18" s="70">
        <f t="shared" si="2"/>
        <v>0</v>
      </c>
      <c r="Q18" s="106">
        <f>'YR 2'!Q18</f>
        <v>0</v>
      </c>
      <c r="R18" s="296">
        <f>'YR 1'!R18</f>
        <v>9</v>
      </c>
    </row>
    <row r="19" spans="1:18" ht="12" customHeight="1">
      <c r="A19" s="132">
        <v>5</v>
      </c>
      <c r="B19" s="20"/>
      <c r="C19" s="21"/>
      <c r="D19" s="220">
        <f>'YR 1'!D19</f>
        <v>0</v>
      </c>
      <c r="E19" s="33"/>
      <c r="F19" s="33"/>
      <c r="G19" s="33"/>
      <c r="H19" s="107"/>
      <c r="I19" s="107"/>
      <c r="J19" s="107"/>
      <c r="K19" s="59">
        <f t="shared" si="0"/>
        <v>0</v>
      </c>
      <c r="L19" s="568">
        <f>'COST SHARE YR 3'!K19</f>
        <v>0</v>
      </c>
      <c r="M19" s="24"/>
      <c r="N19" s="15" t="s">
        <v>19</v>
      </c>
      <c r="O19" s="156">
        <f t="shared" si="1"/>
        <v>0</v>
      </c>
      <c r="P19" s="70">
        <f t="shared" si="2"/>
        <v>0</v>
      </c>
      <c r="Q19" s="106">
        <f>'YR 2'!Q19</f>
        <v>0</v>
      </c>
      <c r="R19" s="296">
        <f>'YR 1'!R19</f>
        <v>9</v>
      </c>
    </row>
    <row r="20" spans="1:18" ht="12" customHeight="1">
      <c r="A20" s="132">
        <v>6</v>
      </c>
      <c r="B20" s="20"/>
      <c r="C20" s="21"/>
      <c r="D20" s="220">
        <f>'YR 1'!D20</f>
        <v>0</v>
      </c>
      <c r="E20" s="33"/>
      <c r="F20" s="33"/>
      <c r="G20" s="33"/>
      <c r="H20" s="107"/>
      <c r="I20" s="107"/>
      <c r="J20" s="107"/>
      <c r="K20" s="59">
        <f t="shared" si="0"/>
        <v>0</v>
      </c>
      <c r="L20" s="568">
        <f>'COST SHARE YR 3'!K20</f>
        <v>0</v>
      </c>
      <c r="M20" s="24"/>
      <c r="N20" s="15" t="s">
        <v>19</v>
      </c>
      <c r="O20" s="156">
        <f t="shared" si="1"/>
        <v>0</v>
      </c>
      <c r="P20" s="70">
        <f t="shared" si="2"/>
        <v>0</v>
      </c>
      <c r="Q20" s="106">
        <f>'YR 2'!Q20</f>
        <v>0</v>
      </c>
      <c r="R20" s="296">
        <f>'YR 1'!R20</f>
        <v>9</v>
      </c>
    </row>
    <row r="21" spans="1:18" ht="12" customHeight="1">
      <c r="A21" s="132">
        <v>7</v>
      </c>
      <c r="B21" s="20"/>
      <c r="C21" s="21"/>
      <c r="D21" s="220">
        <f>'YR 1'!D21</f>
        <v>0</v>
      </c>
      <c r="E21" s="33"/>
      <c r="F21" s="33"/>
      <c r="G21" s="33"/>
      <c r="H21" s="107"/>
      <c r="I21" s="107"/>
      <c r="J21" s="107"/>
      <c r="K21" s="59">
        <f t="shared" si="0"/>
        <v>0</v>
      </c>
      <c r="L21" s="568">
        <f>'COST SHARE YR 3'!K21</f>
        <v>0</v>
      </c>
      <c r="M21" s="24"/>
      <c r="N21" s="15" t="s">
        <v>19</v>
      </c>
      <c r="O21" s="156">
        <f t="shared" si="1"/>
        <v>0</v>
      </c>
      <c r="P21" s="70">
        <f t="shared" si="2"/>
        <v>0</v>
      </c>
      <c r="Q21" s="106">
        <f>'YR 2'!Q21</f>
        <v>0</v>
      </c>
      <c r="R21" s="296">
        <f>'YR 1'!R21</f>
        <v>9</v>
      </c>
    </row>
    <row r="22" spans="1:18" ht="12" customHeight="1">
      <c r="A22" s="132">
        <v>8</v>
      </c>
      <c r="B22" s="20"/>
      <c r="C22" s="21"/>
      <c r="D22" s="220">
        <f>'YR 1'!D22</f>
        <v>0</v>
      </c>
      <c r="E22" s="33"/>
      <c r="F22" s="33"/>
      <c r="G22" s="33"/>
      <c r="H22" s="107"/>
      <c r="I22" s="107"/>
      <c r="J22" s="107"/>
      <c r="K22" s="59">
        <f t="shared" si="0"/>
        <v>0</v>
      </c>
      <c r="L22" s="568">
        <f>'COST SHARE YR 3'!K22</f>
        <v>0</v>
      </c>
      <c r="M22" s="24"/>
      <c r="N22" s="15" t="s">
        <v>19</v>
      </c>
      <c r="O22" s="156">
        <f t="shared" si="1"/>
        <v>0</v>
      </c>
      <c r="P22" s="70">
        <f t="shared" si="2"/>
        <v>0</v>
      </c>
      <c r="Q22" s="106">
        <f>'YR 2'!Q22</f>
        <v>0</v>
      </c>
      <c r="R22" s="296">
        <f>'YR 1'!R22</f>
        <v>9</v>
      </c>
    </row>
    <row r="23" spans="1:18" ht="12" customHeight="1">
      <c r="A23" s="132">
        <v>9</v>
      </c>
      <c r="B23" s="20"/>
      <c r="C23" s="21"/>
      <c r="D23" s="220">
        <f>'YR 1'!D23</f>
        <v>0</v>
      </c>
      <c r="E23" s="33"/>
      <c r="F23" s="33"/>
      <c r="G23" s="33"/>
      <c r="H23" s="107"/>
      <c r="I23" s="107"/>
      <c r="J23" s="107"/>
      <c r="K23" s="59">
        <f t="shared" si="0"/>
        <v>0</v>
      </c>
      <c r="L23" s="568">
        <f>'COST SHARE YR 3'!K23</f>
        <v>0</v>
      </c>
      <c r="M23" s="24"/>
      <c r="N23" s="15" t="s">
        <v>19</v>
      </c>
      <c r="O23" s="156">
        <f t="shared" si="1"/>
        <v>0</v>
      </c>
      <c r="P23" s="70">
        <f t="shared" si="2"/>
        <v>0</v>
      </c>
      <c r="Q23" s="106">
        <f>'YR 2'!Q23</f>
        <v>0</v>
      </c>
      <c r="R23" s="296">
        <f>'YR 1'!R23</f>
        <v>9</v>
      </c>
    </row>
    <row r="24" spans="1:18" ht="12" customHeight="1">
      <c r="A24" s="132">
        <v>10</v>
      </c>
      <c r="B24" s="20"/>
      <c r="C24" s="21"/>
      <c r="D24" s="220">
        <f>'YR 1'!D24</f>
        <v>0</v>
      </c>
      <c r="E24" s="33"/>
      <c r="F24" s="33"/>
      <c r="G24" s="33"/>
      <c r="H24" s="107"/>
      <c r="I24" s="107"/>
      <c r="J24" s="107"/>
      <c r="K24" s="59">
        <f t="shared" si="0"/>
        <v>0</v>
      </c>
      <c r="L24" s="568">
        <f>'COST SHARE YR 3'!K24</f>
        <v>0</v>
      </c>
      <c r="M24" s="24"/>
      <c r="N24" s="15" t="s">
        <v>19</v>
      </c>
      <c r="O24" s="156">
        <f t="shared" si="1"/>
        <v>0</v>
      </c>
      <c r="P24" s="70">
        <f t="shared" si="2"/>
        <v>0</v>
      </c>
      <c r="Q24" s="106">
        <f>'YR 2'!Q24</f>
        <v>0</v>
      </c>
      <c r="R24" s="296">
        <f>'YR 1'!R24</f>
        <v>9</v>
      </c>
    </row>
    <row r="25" spans="1:18" ht="12" customHeight="1">
      <c r="A25" s="132"/>
      <c r="B25" s="21"/>
      <c r="C25" s="21"/>
      <c r="D25" s="220" t="str">
        <f>'YR 1'!D25</f>
        <v>Postdoc</v>
      </c>
      <c r="E25" s="36"/>
      <c r="F25" s="36"/>
      <c r="G25" s="34"/>
      <c r="H25" s="107"/>
      <c r="I25" s="208"/>
      <c r="J25" s="208"/>
      <c r="K25" s="59">
        <f>((H25)*P25)</f>
        <v>0</v>
      </c>
      <c r="L25" s="568">
        <f>'COST SHARE YR 3'!K25</f>
        <v>0</v>
      </c>
      <c r="M25" s="24"/>
      <c r="O25" s="175" t="s">
        <v>264</v>
      </c>
      <c r="P25" s="70">
        <f t="shared" ref="P25:P32" si="3">Q25/12</f>
        <v>0</v>
      </c>
      <c r="Q25" s="106">
        <f>'YR 2'!Q25</f>
        <v>0</v>
      </c>
      <c r="R25" s="134"/>
    </row>
    <row r="26" spans="1:18" ht="12" customHeight="1">
      <c r="A26" s="132"/>
      <c r="B26" s="21"/>
      <c r="C26" s="21"/>
      <c r="D26" s="220" t="str">
        <f>'YR 1'!D26</f>
        <v>Postdoc</v>
      </c>
      <c r="E26" s="33"/>
      <c r="F26" s="33"/>
      <c r="G26" s="35"/>
      <c r="H26" s="107"/>
      <c r="I26" s="208"/>
      <c r="J26" s="208"/>
      <c r="K26" s="59">
        <f>((H26)*P26)</f>
        <v>0</v>
      </c>
      <c r="L26" s="568">
        <f>'COST SHARE YR 3'!K26</f>
        <v>0</v>
      </c>
      <c r="M26" s="24"/>
      <c r="O26" s="175" t="s">
        <v>264</v>
      </c>
      <c r="P26" s="70">
        <f>Q26/12</f>
        <v>0</v>
      </c>
      <c r="Q26" s="106">
        <f>'YR 2'!Q26</f>
        <v>0</v>
      </c>
      <c r="R26" s="134"/>
    </row>
    <row r="27" spans="1:18" ht="12" customHeight="1">
      <c r="A27" s="132"/>
      <c r="B27" s="21"/>
      <c r="C27" s="21"/>
      <c r="D27" s="220" t="str">
        <f>'YR 1'!D27</f>
        <v>Postdoc</v>
      </c>
      <c r="E27" s="33"/>
      <c r="F27" s="33"/>
      <c r="G27" s="35"/>
      <c r="H27" s="107"/>
      <c r="I27" s="208"/>
      <c r="J27" s="208"/>
      <c r="K27" s="59">
        <f>((H27)*P27)</f>
        <v>0</v>
      </c>
      <c r="L27" s="568">
        <f>'COST SHARE YR 3'!K27</f>
        <v>0</v>
      </c>
      <c r="M27" s="24"/>
      <c r="O27" s="175" t="s">
        <v>264</v>
      </c>
      <c r="P27" s="70">
        <f>Q27/12</f>
        <v>0</v>
      </c>
      <c r="Q27" s="106">
        <f>'YR 2'!Q27</f>
        <v>0</v>
      </c>
      <c r="R27" s="134"/>
    </row>
    <row r="28" spans="1:18" ht="12" customHeight="1" thickBot="1">
      <c r="A28" s="132"/>
      <c r="B28" s="21"/>
      <c r="C28" s="21"/>
      <c r="D28" s="220" t="str">
        <f>'YR 1'!D28</f>
        <v>Postdoc</v>
      </c>
      <c r="E28" s="33"/>
      <c r="F28" s="33"/>
      <c r="G28" s="35"/>
      <c r="H28" s="107"/>
      <c r="I28" s="208"/>
      <c r="J28" s="208"/>
      <c r="K28" s="59">
        <f>((H28)*P28)</f>
        <v>0</v>
      </c>
      <c r="L28" s="568">
        <f>'COST SHARE YR 3'!K28</f>
        <v>0</v>
      </c>
      <c r="M28" s="24"/>
      <c r="O28" s="175" t="s">
        <v>264</v>
      </c>
      <c r="P28" s="70">
        <f>Q28/12</f>
        <v>0</v>
      </c>
      <c r="Q28" s="106">
        <f>'YR 2'!Q28</f>
        <v>0</v>
      </c>
      <c r="R28" s="134"/>
    </row>
    <row r="29" spans="1:18" ht="12" customHeight="1" thickBot="1">
      <c r="A29" s="36"/>
      <c r="B29" s="38"/>
      <c r="C29" s="38"/>
      <c r="D29" s="297" t="s">
        <v>232</v>
      </c>
      <c r="E29" s="33"/>
      <c r="F29" s="33"/>
      <c r="G29" s="33"/>
      <c r="H29" s="64">
        <f>SUM(H15:H28)</f>
        <v>0</v>
      </c>
      <c r="I29" s="64">
        <f>SUM(I15:I28)</f>
        <v>0</v>
      </c>
      <c r="J29" s="298">
        <f>SUM(J15:J28)</f>
        <v>0</v>
      </c>
      <c r="K29" s="244">
        <f>SUM(K15:K28)</f>
        <v>0</v>
      </c>
      <c r="L29" s="617">
        <f>'COST SHARE YR 3'!K29</f>
        <v>0</v>
      </c>
      <c r="M29" s="24"/>
      <c r="O29" s="120" t="s">
        <v>6</v>
      </c>
      <c r="P29" s="71">
        <f t="shared" si="3"/>
        <v>0</v>
      </c>
      <c r="Q29" s="106">
        <f>'YR 2'!Q29</f>
        <v>0</v>
      </c>
      <c r="R29" s="134"/>
    </row>
    <row r="30" spans="1:18" ht="12" customHeight="1" thickBot="1">
      <c r="A30" s="180"/>
      <c r="B30" s="17"/>
      <c r="C30" s="40"/>
      <c r="E30" s="33"/>
      <c r="F30" s="33"/>
      <c r="G30" s="33"/>
      <c r="L30" s="474"/>
      <c r="M30" s="24"/>
      <c r="O30" s="120" t="s">
        <v>6</v>
      </c>
      <c r="P30" s="71">
        <f t="shared" si="3"/>
        <v>0</v>
      </c>
      <c r="Q30" s="106">
        <f>'YR 2'!Q30</f>
        <v>0</v>
      </c>
      <c r="R30" s="134"/>
    </row>
    <row r="31" spans="1:18" ht="12" customHeight="1" thickBot="1">
      <c r="A31" s="262" t="s">
        <v>61</v>
      </c>
      <c r="B31" s="257" t="s">
        <v>242</v>
      </c>
      <c r="C31" s="257"/>
      <c r="D31" s="258"/>
      <c r="E31" s="212"/>
      <c r="F31" s="212"/>
      <c r="G31" s="213"/>
      <c r="H31" s="214"/>
      <c r="I31" s="214"/>
      <c r="J31" s="214"/>
      <c r="K31" s="215"/>
      <c r="L31" s="475"/>
      <c r="M31" s="24"/>
      <c r="O31" s="120" t="s">
        <v>236</v>
      </c>
      <c r="P31" s="71">
        <f t="shared" si="3"/>
        <v>0</v>
      </c>
      <c r="Q31" s="106">
        <f>'YR 2'!Q31</f>
        <v>0</v>
      </c>
      <c r="R31" s="134"/>
    </row>
    <row r="32" spans="1:18" ht="12" customHeight="1">
      <c r="A32" s="132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209">
        <f>(P29*H32)*B32</f>
        <v>0</v>
      </c>
      <c r="L32" s="617">
        <f>'COST SHARE YR 3'!K32</f>
        <v>0</v>
      </c>
      <c r="M32" s="24"/>
      <c r="O32" s="120" t="s">
        <v>16</v>
      </c>
      <c r="P32" s="71">
        <f t="shared" si="3"/>
        <v>0</v>
      </c>
      <c r="Q32" s="106">
        <f>'YR 2'!Q32</f>
        <v>0</v>
      </c>
      <c r="R32" s="134"/>
    </row>
    <row r="33" spans="1:16" ht="12" customHeight="1" thickBot="1">
      <c r="A33" s="132">
        <v>2</v>
      </c>
      <c r="B33" s="549"/>
      <c r="C33" s="21"/>
      <c r="D33" s="33" t="s">
        <v>234</v>
      </c>
      <c r="E33" s="33"/>
      <c r="F33" s="118"/>
      <c r="G33" s="118"/>
      <c r="H33" s="107"/>
      <c r="I33" s="197"/>
      <c r="J33" s="197"/>
      <c r="K33" s="65">
        <f>(P30*H33)*B33</f>
        <v>0</v>
      </c>
      <c r="L33" s="617">
        <f>'COST SHARE YR 3'!K33</f>
        <v>0</v>
      </c>
      <c r="M33" s="24"/>
    </row>
    <row r="34" spans="1:16" ht="12" customHeight="1" thickBot="1">
      <c r="A34" s="132">
        <v>3</v>
      </c>
      <c r="B34" s="547"/>
      <c r="C34" s="21"/>
      <c r="D34" s="33" t="s">
        <v>238</v>
      </c>
      <c r="E34" s="33"/>
      <c r="F34" s="74">
        <f>P31</f>
        <v>0</v>
      </c>
      <c r="G34" s="137" t="s">
        <v>10</v>
      </c>
      <c r="H34" s="107"/>
      <c r="I34" s="203"/>
      <c r="J34" s="203"/>
      <c r="K34" s="65">
        <f>B34*F34*H34</f>
        <v>0</v>
      </c>
      <c r="L34" s="617">
        <f>'COST SHARE YR 3'!K34</f>
        <v>0</v>
      </c>
      <c r="M34" s="24"/>
    </row>
    <row r="35" spans="1:16" ht="12" customHeight="1">
      <c r="A35" s="132">
        <v>4</v>
      </c>
      <c r="B35" s="186"/>
      <c r="C35" s="610"/>
      <c r="D35" s="33" t="s">
        <v>237</v>
      </c>
      <c r="E35" s="33"/>
      <c r="F35" s="26"/>
      <c r="G35" s="33"/>
      <c r="H35" s="107"/>
      <c r="I35" s="138" t="s">
        <v>37</v>
      </c>
      <c r="J35" s="138">
        <v>0</v>
      </c>
      <c r="K35" s="65">
        <f>B35*(Rates!B19*Rates!B20)*H35</f>
        <v>0</v>
      </c>
      <c r="L35" s="617">
        <f>'COST SHARE YR 3'!K35</f>
        <v>0</v>
      </c>
      <c r="M35" s="24"/>
      <c r="O35" s="24"/>
      <c r="P35" s="25" t="s">
        <v>65</v>
      </c>
    </row>
    <row r="36" spans="1:16" ht="12" customHeight="1">
      <c r="A36" s="142"/>
      <c r="B36" s="186"/>
      <c r="D36" s="36" t="s">
        <v>254</v>
      </c>
      <c r="H36" s="107"/>
      <c r="I36" s="15" t="s">
        <v>37</v>
      </c>
      <c r="K36" s="65">
        <f>B36*(Rates!B19*Rates!B20)*H36</f>
        <v>0</v>
      </c>
      <c r="L36" s="617">
        <f>'COST SHARE YR 3'!K36</f>
        <v>0</v>
      </c>
      <c r="M36" s="24"/>
      <c r="N36" s="15" t="s">
        <v>18</v>
      </c>
      <c r="O36" s="154">
        <f>D11</f>
        <v>0</v>
      </c>
      <c r="P36" s="231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595"/>
      <c r="C37" s="21"/>
      <c r="D37" s="26" t="s">
        <v>239</v>
      </c>
      <c r="E37" s="33"/>
      <c r="F37" s="33"/>
      <c r="G37" s="33"/>
      <c r="H37" s="107"/>
      <c r="I37" s="138" t="s">
        <v>17</v>
      </c>
      <c r="J37" s="138"/>
      <c r="K37" s="65">
        <f>P32*B37*H37</f>
        <v>0</v>
      </c>
      <c r="L37" s="617">
        <f>'COST SHARE YR 3'!K37</f>
        <v>0</v>
      </c>
      <c r="M37" s="24"/>
      <c r="N37" s="15" t="s">
        <v>19</v>
      </c>
      <c r="O37" s="154">
        <f>D16</f>
        <v>0</v>
      </c>
      <c r="P37" s="231">
        <f>IF(R16&gt;11, (H16*Rates!B10+P16*H16*Rates!B4), ((I16*P16)*Rates!B4)+(I16*Rates!B9)+((J16*P16)*Rates!B4))</f>
        <v>0</v>
      </c>
    </row>
    <row r="38" spans="1:16" ht="12" customHeight="1" thickBot="1">
      <c r="A38" s="135"/>
      <c r="B38" s="574" t="s">
        <v>74</v>
      </c>
      <c r="C38" s="578"/>
      <c r="D38" s="571"/>
      <c r="E38" s="571"/>
      <c r="F38" s="572"/>
      <c r="G38" s="33"/>
      <c r="H38" s="22"/>
      <c r="I38" s="140"/>
      <c r="J38" s="21"/>
      <c r="K38" s="66">
        <f>SUM(K29:K37)</f>
        <v>0</v>
      </c>
      <c r="L38" s="624">
        <f>'COST SHARE YR 3'!K38</f>
        <v>0</v>
      </c>
      <c r="M38" s="24"/>
      <c r="N38" s="15" t="s">
        <v>19</v>
      </c>
      <c r="O38" s="154">
        <f t="shared" ref="O38:O45" si="4">D17</f>
        <v>0</v>
      </c>
      <c r="P38" s="231">
        <f>IF(R17&gt;11, (H17*Rates!B10+P17*H17*Rates!B4), ((I17*P17)*Rates!B4)+(I17*Rates!B9)+((J17*P17)*Rates!B4))</f>
        <v>0</v>
      </c>
    </row>
    <row r="39" spans="1:16" ht="12" customHeight="1" thickBot="1">
      <c r="A39" s="262" t="s">
        <v>75</v>
      </c>
      <c r="B39" s="303" t="s">
        <v>76</v>
      </c>
      <c r="C39" s="303"/>
      <c r="D39" s="596"/>
      <c r="E39" s="596"/>
      <c r="F39" s="597"/>
      <c r="G39" s="141"/>
      <c r="H39" s="21"/>
      <c r="I39" s="140"/>
      <c r="J39" s="21"/>
      <c r="K39" s="66">
        <f>P56</f>
        <v>0</v>
      </c>
      <c r="L39" s="624">
        <f>'COST SHARE YR 3'!K39</f>
        <v>0</v>
      </c>
      <c r="M39" s="24"/>
      <c r="N39" s="15" t="s">
        <v>19</v>
      </c>
      <c r="O39" s="154">
        <f t="shared" si="4"/>
        <v>0</v>
      </c>
      <c r="P39" s="231">
        <f>IF(R18&gt;11, (H18*Rates!B10+P18*H18*Rates!B4), ((I18*P18)*Rates!B4)+(I18*Rates!B9)+((J18*P18)*Rates!B4))</f>
        <v>0</v>
      </c>
    </row>
    <row r="40" spans="1:16" ht="12" customHeight="1" thickBot="1">
      <c r="B40" s="577" t="s">
        <v>77</v>
      </c>
      <c r="C40" s="578"/>
      <c r="D40" s="579"/>
      <c r="E40" s="579"/>
      <c r="F40" s="579"/>
      <c r="G40" s="580"/>
      <c r="H40" s="21"/>
      <c r="I40" s="38"/>
      <c r="J40" s="38"/>
      <c r="K40" s="66">
        <f>SUM(K38:K39)</f>
        <v>0</v>
      </c>
      <c r="L40" s="624">
        <f>'COST SHARE YR 3'!K40</f>
        <v>0</v>
      </c>
      <c r="M40" s="24"/>
      <c r="N40" s="15" t="s">
        <v>19</v>
      </c>
      <c r="O40" s="154">
        <f t="shared" si="4"/>
        <v>0</v>
      </c>
      <c r="P40" s="231">
        <f>IF(R19&gt;11, (H19*Rates!B10+P19*H19*Rates!B4), ((I19*P19)*Rates!B4)+(I19*Rates!B9)+((J19*P19)*Rates!B4))</f>
        <v>0</v>
      </c>
    </row>
    <row r="41" spans="1:16" ht="12" customHeight="1" thickBot="1">
      <c r="A41" s="256" t="s">
        <v>78</v>
      </c>
      <c r="B41" s="257" t="s">
        <v>79</v>
      </c>
      <c r="C41" s="257"/>
      <c r="D41" s="260"/>
      <c r="E41" s="260"/>
      <c r="F41" s="260"/>
      <c r="G41" s="260"/>
      <c r="H41" s="301"/>
      <c r="I41" s="18"/>
      <c r="J41" s="15"/>
      <c r="K41" s="136"/>
      <c r="L41" s="136"/>
      <c r="M41" s="24"/>
      <c r="N41" s="15" t="s">
        <v>19</v>
      </c>
      <c r="O41" s="154">
        <f t="shared" si="4"/>
        <v>0</v>
      </c>
      <c r="P41" s="231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136"/>
      <c r="M42" s="24"/>
      <c r="N42" s="15" t="s">
        <v>19</v>
      </c>
      <c r="O42" s="154">
        <f t="shared" si="4"/>
        <v>0</v>
      </c>
      <c r="P42" s="231">
        <f>IF(R21&gt;11, (H21*Rates!B10+P21*H21*Rates!B4), ((I21*P21)*Rates!B4)+(I21*Rates!B9)+((J21*P21)*Rates!B4))</f>
        <v>0</v>
      </c>
    </row>
    <row r="43" spans="1:16" ht="12" customHeight="1">
      <c r="D43" s="133"/>
      <c r="E43" s="17"/>
      <c r="F43" s="15"/>
      <c r="G43" s="133"/>
      <c r="H43" s="37" t="s">
        <v>3</v>
      </c>
      <c r="I43" s="18"/>
      <c r="J43" s="15"/>
      <c r="K43" s="136"/>
      <c r="L43" s="136"/>
      <c r="M43" s="24"/>
      <c r="N43" s="15" t="s">
        <v>19</v>
      </c>
      <c r="O43" s="154">
        <f t="shared" si="4"/>
        <v>0</v>
      </c>
      <c r="P43" s="231">
        <f>IF(R22&gt;11, (H22*Rates!B10+P22*H22*Rates!B4), ((I22*P22)*Rates!B4)+(I22*Rates!B9)+((J22*P22)*Rates!B4))</f>
        <v>0</v>
      </c>
    </row>
    <row r="44" spans="1:16" ht="12" customHeight="1">
      <c r="D44" s="107"/>
      <c r="E44" s="26"/>
      <c r="F44" s="26"/>
      <c r="G44" s="107"/>
      <c r="H44" s="17"/>
      <c r="I44" s="17"/>
      <c r="J44" s="17"/>
      <c r="K44" s="136"/>
      <c r="L44" s="136"/>
      <c r="M44" s="24"/>
      <c r="N44" s="15" t="s">
        <v>19</v>
      </c>
      <c r="O44" s="154">
        <f t="shared" si="4"/>
        <v>0</v>
      </c>
      <c r="P44" s="231">
        <f>IF(R23&gt;11, (H23*Rates!B10+P23*H23*Rates!B4), ((I23*P23)*Rates!B4)+(I23*Rates!B9)+((J23*P23)*Rates!B4))</f>
        <v>0</v>
      </c>
    </row>
    <row r="45" spans="1:16" ht="12" customHeight="1">
      <c r="D45" s="107"/>
      <c r="E45" s="26"/>
      <c r="F45" s="26"/>
      <c r="G45" s="107"/>
      <c r="H45" s="17"/>
      <c r="I45" s="17"/>
      <c r="J45" s="17"/>
      <c r="K45" s="136"/>
      <c r="L45" s="136"/>
      <c r="M45" s="24"/>
      <c r="N45" s="15" t="s">
        <v>19</v>
      </c>
      <c r="O45" s="154">
        <f t="shared" si="4"/>
        <v>0</v>
      </c>
      <c r="P45" s="231">
        <f>IF(R24&gt;11,(H24*Rates!B10+P24*H24*Rates!B4),((I24*P24)*Rates!B4)+(I24*Rates!B9)+((J24*P24)*Rates!B4))</f>
        <v>0</v>
      </c>
    </row>
    <row r="46" spans="1:16" ht="12" customHeight="1" thickBot="1">
      <c r="D46" s="107"/>
      <c r="E46" s="17"/>
      <c r="F46" s="17"/>
      <c r="G46" s="107"/>
      <c r="H46" s="17"/>
      <c r="I46" s="17"/>
      <c r="J46" s="17"/>
      <c r="K46" s="136"/>
      <c r="L46" s="477"/>
      <c r="M46" s="24"/>
      <c r="O46" s="175" t="str">
        <f>O25</f>
        <v>PostDoc</v>
      </c>
      <c r="P46" s="231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66">
        <f>G43+G44+G45+G46</f>
        <v>0</v>
      </c>
      <c r="L47" s="624">
        <f>'COST SHARE YR 3'!K47</f>
        <v>0</v>
      </c>
      <c r="M47" s="24"/>
      <c r="O47" s="175" t="str">
        <f>O26</f>
        <v>PostDoc</v>
      </c>
      <c r="P47" s="231">
        <f>(P26*H26)*Rates!B4+(H26*Rates!B10)</f>
        <v>0</v>
      </c>
    </row>
    <row r="48" spans="1:16" ht="12" customHeight="1" thickBot="1">
      <c r="A48" s="256" t="s">
        <v>81</v>
      </c>
      <c r="B48" s="257" t="s">
        <v>82</v>
      </c>
      <c r="C48" s="257"/>
      <c r="D48" s="259"/>
      <c r="E48" s="36"/>
      <c r="F48" s="36" t="s">
        <v>83</v>
      </c>
      <c r="G48" s="143"/>
      <c r="H48" s="143"/>
      <c r="I48" s="10"/>
      <c r="J48" s="38"/>
      <c r="K48" s="145"/>
      <c r="L48" s="617">
        <f>'COST SHARE YR 3'!K48</f>
        <v>0</v>
      </c>
      <c r="M48" s="24"/>
      <c r="O48" s="175" t="str">
        <f>O27</f>
        <v>PostDoc</v>
      </c>
      <c r="P48" s="231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617">
        <f>'COST SHARE YR 3'!K49</f>
        <v>0</v>
      </c>
      <c r="M49" s="24"/>
      <c r="O49" s="175" t="str">
        <f>O28</f>
        <v>PostDoc</v>
      </c>
      <c r="P49" s="231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478"/>
      <c r="M50" s="24"/>
      <c r="O50" s="120" t="s">
        <v>6</v>
      </c>
      <c r="P50" s="231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66">
        <f>SUM(K48:K49)</f>
        <v>0</v>
      </c>
      <c r="L51" s="624">
        <f>'COST SHARE YR 3'!K51</f>
        <v>0</v>
      </c>
      <c r="M51" s="24"/>
      <c r="O51" s="120" t="s">
        <v>6</v>
      </c>
      <c r="P51" s="231">
        <f>(K33*Rates!B4)+(H33*Rates!B10)*B33</f>
        <v>0</v>
      </c>
    </row>
    <row r="52" spans="1:21" ht="12" customHeight="1" thickBot="1">
      <c r="A52" s="256" t="s">
        <v>86</v>
      </c>
      <c r="B52" s="257" t="s">
        <v>87</v>
      </c>
      <c r="C52" s="257"/>
      <c r="D52" s="261"/>
      <c r="E52" s="17"/>
      <c r="F52" s="17"/>
      <c r="G52" s="17"/>
      <c r="H52" s="17"/>
      <c r="I52" s="17"/>
      <c r="J52" s="17"/>
      <c r="K52" s="136"/>
      <c r="L52" s="479"/>
      <c r="M52" s="24"/>
      <c r="O52" s="120" t="s">
        <v>244</v>
      </c>
      <c r="P52" s="231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568">
        <f>'COST SHARE YR 3'!K53</f>
        <v>0</v>
      </c>
      <c r="M53" s="24"/>
      <c r="O53" s="15" t="s">
        <v>243</v>
      </c>
      <c r="P53" s="231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568">
        <f>'COST SHARE YR 3'!K54</f>
        <v>0</v>
      </c>
      <c r="M54" s="24"/>
      <c r="O54" s="219" t="s">
        <v>240</v>
      </c>
      <c r="P54" s="546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568">
        <f>'COST SHARE YR 3'!K55</f>
        <v>0</v>
      </c>
      <c r="M55" s="24"/>
      <c r="O55" s="120" t="s">
        <v>16</v>
      </c>
      <c r="P55" s="65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568">
        <f>'COST SHARE YR 3'!K56</f>
        <v>0</v>
      </c>
      <c r="M56" s="24"/>
      <c r="O56" s="148" t="s">
        <v>11</v>
      </c>
      <c r="P56" s="238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66">
        <f>SUM(K53:K56)</f>
        <v>0</v>
      </c>
      <c r="L57" s="624">
        <f>'COST SHARE YR 3'!K57</f>
        <v>0</v>
      </c>
      <c r="M57" s="24"/>
    </row>
    <row r="58" spans="1:21" ht="12" customHeight="1" thickBot="1">
      <c r="A58" s="256" t="s">
        <v>93</v>
      </c>
      <c r="B58" s="257" t="s">
        <v>94</v>
      </c>
      <c r="C58" s="257"/>
      <c r="D58" s="259"/>
      <c r="E58" s="36"/>
      <c r="F58" s="36"/>
      <c r="G58" s="36"/>
      <c r="H58" s="38"/>
      <c r="I58" s="39"/>
      <c r="J58" s="38"/>
      <c r="K58" s="136"/>
      <c r="L58" s="479"/>
      <c r="M58" s="24"/>
    </row>
    <row r="59" spans="1:21" ht="12" customHeigh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568">
        <f>'COST SHARE YR 3'!K59</f>
        <v>0</v>
      </c>
      <c r="M59" s="24"/>
    </row>
    <row r="60" spans="1:21" ht="12" customHeight="1" thickBot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568">
        <f>'COST SHARE YR 3'!K60</f>
        <v>0</v>
      </c>
      <c r="M60" s="24"/>
      <c r="O60" s="423" t="s">
        <v>248</v>
      </c>
      <c r="P60" s="424" t="s">
        <v>247</v>
      </c>
      <c r="Q60" s="424" t="s">
        <v>249</v>
      </c>
      <c r="R60" s="424" t="s">
        <v>250</v>
      </c>
      <c r="S60" s="424" t="s">
        <v>251</v>
      </c>
      <c r="T60" s="424" t="s">
        <v>252</v>
      </c>
      <c r="U60" s="424" t="s">
        <v>253</v>
      </c>
    </row>
    <row r="61" spans="1:21" ht="12" customHeight="1" thickTop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568">
        <f>'COST SHARE YR 3'!K61</f>
        <v>0</v>
      </c>
      <c r="M61" s="24"/>
      <c r="P61" s="174" t="str">
        <f>'YR 2'!P60</f>
        <v>Sub #1</v>
      </c>
      <c r="Q61" s="174" t="str">
        <f>'YR 2'!Q60</f>
        <v>Sub #2</v>
      </c>
      <c r="R61" s="174" t="str">
        <f>'YR 2'!R60</f>
        <v>Sub #3</v>
      </c>
      <c r="S61" s="174" t="str">
        <f>'YR 2'!S60</f>
        <v>Sub #4</v>
      </c>
      <c r="T61" s="174" t="str">
        <f>'YR 2'!T60</f>
        <v>Sub #5</v>
      </c>
      <c r="U61" s="15" t="s">
        <v>216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568">
        <f>'COST SHARE YR 3'!K62</f>
        <v>0</v>
      </c>
      <c r="M62" s="24"/>
      <c r="N62" s="131">
        <v>62</v>
      </c>
      <c r="O62" s="425" t="s">
        <v>223</v>
      </c>
      <c r="P62" s="131">
        <f>'YR 2'!P61</f>
        <v>0</v>
      </c>
      <c r="Q62" s="150">
        <f>'YR 2'!Q61</f>
        <v>0</v>
      </c>
      <c r="R62" s="150">
        <f>'YR 2'!R61</f>
        <v>0</v>
      </c>
      <c r="S62" s="150">
        <f>'YR 2'!S61</f>
        <v>0</v>
      </c>
      <c r="T62" s="142">
        <f>'YR 2'!T61</f>
        <v>0</v>
      </c>
      <c r="U62" s="315">
        <f>SUM(U63:U64)</f>
        <v>0</v>
      </c>
    </row>
    <row r="63" spans="1:21" ht="12" customHeight="1">
      <c r="A63" s="142"/>
      <c r="B63" s="149">
        <v>5</v>
      </c>
      <c r="C63" s="38" t="s">
        <v>262</v>
      </c>
      <c r="D63" s="36"/>
      <c r="E63" s="36"/>
      <c r="F63" s="36" t="s">
        <v>287</v>
      </c>
      <c r="G63" s="36"/>
      <c r="H63" s="38"/>
      <c r="I63" s="39"/>
      <c r="J63" s="38"/>
      <c r="K63" s="165">
        <f>U67</f>
        <v>0</v>
      </c>
      <c r="L63" s="568">
        <f>'COST SHARE YR 3'!K63</f>
        <v>0</v>
      </c>
      <c r="M63" s="24"/>
      <c r="N63" s="131">
        <v>63</v>
      </c>
      <c r="O63" s="426" t="s">
        <v>145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U68</f>
        <v>0</v>
      </c>
      <c r="L64" s="568">
        <f>'COST SHARE YR 3'!K64</f>
        <v>0</v>
      </c>
      <c r="M64" s="24"/>
      <c r="N64" s="131">
        <v>64</v>
      </c>
      <c r="O64" s="426" t="s">
        <v>267</v>
      </c>
      <c r="P64" s="168"/>
      <c r="Q64" s="168"/>
      <c r="R64" s="169"/>
      <c r="S64" s="169"/>
      <c r="T64" s="169"/>
      <c r="U64" s="166">
        <f>SUM(P64:T64)</f>
        <v>0</v>
      </c>
    </row>
    <row r="65" spans="1:21" ht="12" customHeight="1" thickBot="1">
      <c r="A65" s="142"/>
      <c r="B65" s="149"/>
      <c r="C65" s="38" t="s">
        <v>122</v>
      </c>
      <c r="D65" s="36"/>
      <c r="E65" s="36"/>
      <c r="F65" s="36"/>
      <c r="G65" s="36"/>
      <c r="H65" s="38"/>
      <c r="I65" s="39"/>
      <c r="J65" s="38"/>
      <c r="K65" s="66">
        <f>K63+K64</f>
        <v>0</v>
      </c>
      <c r="L65" s="568">
        <f>'COST SHARE YR 3'!K65</f>
        <v>0</v>
      </c>
      <c r="M65" s="24"/>
      <c r="N65" s="131">
        <v>65</v>
      </c>
      <c r="O65" s="426" t="s">
        <v>141</v>
      </c>
      <c r="P65" s="170">
        <f>SUM(P63:P64)</f>
        <v>0</v>
      </c>
      <c r="Q65" s="170">
        <f t="shared" ref="Q65:T65" si="5">SUM(Q63:Q64)</f>
        <v>0</v>
      </c>
      <c r="R65" s="170">
        <f t="shared" si="5"/>
        <v>0</v>
      </c>
      <c r="S65" s="170">
        <f t="shared" si="5"/>
        <v>0</v>
      </c>
      <c r="T65" s="170">
        <f t="shared" si="5"/>
        <v>0</v>
      </c>
      <c r="U65" s="166">
        <f>SUM(P65:T65)</f>
        <v>0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568">
        <f>'COST SHARE YR 3'!K66</f>
        <v>0</v>
      </c>
      <c r="M66" s="24"/>
      <c r="N66" s="131">
        <v>66</v>
      </c>
      <c r="U66" s="163" t="s">
        <v>225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66">
        <f>IF(H34&gt;0,Rates!C14*B34,0)+IF(I34&gt;0,Rates!B14*'YR 1'!B34,0)+IF('YR 1'!J34&gt;0,Rates!D14*'YR 1'!B34,0)</f>
        <v>0</v>
      </c>
      <c r="L67" s="568">
        <f>'COST SHARE YR 3'!K67</f>
        <v>0</v>
      </c>
      <c r="M67" s="24"/>
      <c r="N67" s="427">
        <v>67</v>
      </c>
      <c r="O67" s="615" t="s">
        <v>217</v>
      </c>
      <c r="P67" s="246">
        <f>IF(AND('YR 1'!P67+'YR 2'!P64&lt;49999,'YR 1'!P67+'YR 2'!P66+'YR 3'!P65&lt;49999),P65,50000-'YR 1'!P67-'YR 2'!P66)</f>
        <v>0</v>
      </c>
      <c r="Q67" s="246">
        <f>IF(AND('YR 1'!Q67+'YR 2'!Q64&lt;49999,'YR 1'!Q67+'YR 2'!Q66+'YR 3'!Q65&lt;49999),Q65,50000-'YR 1'!Q67-'YR 2'!Q66)</f>
        <v>0</v>
      </c>
      <c r="R67" s="246">
        <f>IF(AND('YR 1'!R67+'YR 2'!R64&lt;49999,'YR 1'!R67+'YR 2'!R66+'YR 3'!R65&lt;49999),R65,50000-'YR 1'!R67-'YR 2'!R66)</f>
        <v>0</v>
      </c>
      <c r="S67" s="246">
        <f>IF(AND('YR 1'!S67+'YR 2'!S64&lt;49999,'YR 1'!S67+'YR 2'!S66+'YR 3'!S65&lt;49999),S65,50000-'YR 1'!S67-'YR 2'!S66)</f>
        <v>0</v>
      </c>
      <c r="T67" s="246">
        <f>IF(AND('YR 1'!T67+'YR 2'!T64&lt;49999,'YR 1'!T67+'YR 2'!T66+'YR 3'!T65&lt;49999),T65,50000-'YR 1'!T67-'YR 2'!T66)</f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66">
        <f>SUM(K59+K60+K61+K62+K63+K64+K66+K67)</f>
        <v>0</v>
      </c>
      <c r="L68" s="568">
        <f>'COST SHARE YR 3'!K68</f>
        <v>0</v>
      </c>
      <c r="M68" s="24"/>
      <c r="N68" s="131">
        <v>68</v>
      </c>
      <c r="O68" s="425" t="s">
        <v>159</v>
      </c>
      <c r="P68" s="162">
        <f>P65-P67</f>
        <v>0</v>
      </c>
      <c r="Q68" s="162">
        <f>Q65-Q67</f>
        <v>0</v>
      </c>
      <c r="R68" s="162">
        <f t="shared" ref="R68:T68" si="6">R65-R67</f>
        <v>0</v>
      </c>
      <c r="S68" s="162">
        <f t="shared" si="6"/>
        <v>0</v>
      </c>
      <c r="T68" s="162">
        <f t="shared" si="6"/>
        <v>0</v>
      </c>
      <c r="U68" s="167">
        <f>SUM(P68:T68)</f>
        <v>0</v>
      </c>
    </row>
    <row r="69" spans="1:21" ht="12" customHeight="1" thickBot="1">
      <c r="A69" s="256" t="s">
        <v>98</v>
      </c>
      <c r="B69" s="257" t="s">
        <v>99</v>
      </c>
      <c r="C69" s="257"/>
      <c r="D69" s="260"/>
      <c r="E69" s="260"/>
      <c r="F69" s="261"/>
      <c r="G69" s="143"/>
      <c r="H69" s="38"/>
      <c r="I69" s="39"/>
      <c r="J69" s="38"/>
      <c r="K69" s="66">
        <f>SUM(K68+K57+K51+K47+K40)</f>
        <v>0</v>
      </c>
      <c r="L69" s="624">
        <f>'COST SHARE YR 3'!K69</f>
        <v>0</v>
      </c>
      <c r="M69" s="24"/>
      <c r="P69" s="245">
        <f>SUM(P67:P68)</f>
        <v>0</v>
      </c>
      <c r="Q69" s="245">
        <f t="shared" ref="Q69:T69" si="7">SUM(Q67:Q68)</f>
        <v>0</v>
      </c>
      <c r="R69" s="245">
        <f t="shared" si="7"/>
        <v>0</v>
      </c>
      <c r="S69" s="245">
        <f t="shared" si="7"/>
        <v>0</v>
      </c>
      <c r="T69" s="245">
        <f t="shared" si="7"/>
        <v>0</v>
      </c>
      <c r="U69" s="245">
        <f>SUM(P69:T69)</f>
        <v>0</v>
      </c>
    </row>
    <row r="70" spans="1:21" ht="12" customHeight="1" thickBot="1">
      <c r="A70" s="256" t="s">
        <v>100</v>
      </c>
      <c r="B70" s="257" t="s">
        <v>101</v>
      </c>
      <c r="C70" s="257"/>
      <c r="D70" s="260"/>
      <c r="E70" s="260"/>
      <c r="F70" s="261"/>
      <c r="G70" s="40"/>
      <c r="H70" s="41"/>
      <c r="J70" s="15"/>
      <c r="K70" s="136"/>
      <c r="L70" s="136"/>
      <c r="M70" s="24"/>
    </row>
    <row r="71" spans="1:21" ht="12" customHeight="1" thickBot="1">
      <c r="D71" s="43">
        <f>Rates!B24</f>
        <v>0.49</v>
      </c>
      <c r="E71" s="17"/>
      <c r="F71" s="67">
        <f>IF(M71=1,K69-K47-K67-K64, K69-K47-K57-K67-K64)</f>
        <v>0</v>
      </c>
      <c r="G71" s="25"/>
      <c r="H71" s="42"/>
      <c r="J71" s="15"/>
      <c r="K71" s="552">
        <f>F71*Rates!B24</f>
        <v>0</v>
      </c>
      <c r="L71" s="492">
        <f>'COST SHARE YR 3'!K71</f>
        <v>0</v>
      </c>
      <c r="M71" s="24"/>
      <c r="P71" s="152"/>
    </row>
    <row r="72" spans="1:21" ht="12" customHeight="1" thickBot="1">
      <c r="B72" s="37" t="s">
        <v>102</v>
      </c>
      <c r="D72" s="17"/>
      <c r="E72" s="17"/>
      <c r="F72" s="26"/>
      <c r="G72" s="151"/>
      <c r="H72" s="24"/>
      <c r="J72" s="15"/>
      <c r="K72" s="552">
        <f>K71</f>
        <v>0</v>
      </c>
      <c r="L72" s="492">
        <f>L71</f>
        <v>0</v>
      </c>
    </row>
    <row r="73" spans="1:21" ht="12" customHeight="1" thickBot="1">
      <c r="A73" s="302" t="s">
        <v>103</v>
      </c>
      <c r="B73" s="303" t="s">
        <v>104</v>
      </c>
      <c r="C73" s="303"/>
      <c r="D73" s="304"/>
      <c r="E73" s="304"/>
      <c r="F73" s="305"/>
      <c r="G73" s="116"/>
      <c r="H73" s="21"/>
      <c r="I73" s="39"/>
      <c r="J73" s="38"/>
      <c r="K73" s="552">
        <f>K72+K69</f>
        <v>0</v>
      </c>
      <c r="L73" s="492">
        <f>'COST SHARE YR 3'!K73</f>
        <v>0</v>
      </c>
      <c r="M73" s="24"/>
    </row>
    <row r="74" spans="1:21" ht="12" customHeight="1" thickBot="1">
      <c r="A74" s="553" t="s">
        <v>105</v>
      </c>
      <c r="B74" s="554" t="s">
        <v>106</v>
      </c>
      <c r="C74" s="554"/>
      <c r="D74" s="555"/>
      <c r="E74" s="555"/>
      <c r="F74" s="555"/>
      <c r="G74" s="555"/>
      <c r="H74" s="556"/>
      <c r="I74" s="39"/>
      <c r="J74" s="38"/>
      <c r="K74" s="625">
        <f>L74</f>
        <v>0</v>
      </c>
      <c r="L74" s="617">
        <f>'COST SHARE YR 3'!K75</f>
        <v>0</v>
      </c>
      <c r="M74" s="24"/>
      <c r="O74" s="693" t="s">
        <v>156</v>
      </c>
      <c r="P74" s="693"/>
    </row>
    <row r="75" spans="1:21" ht="12" customHeight="1" thickBot="1">
      <c r="A75" s="256" t="s">
        <v>107</v>
      </c>
      <c r="B75" s="257" t="s">
        <v>108</v>
      </c>
      <c r="C75" s="257"/>
      <c r="D75" s="261"/>
      <c r="E75" s="19"/>
      <c r="F75" s="19"/>
      <c r="G75" s="19"/>
      <c r="H75" s="10"/>
      <c r="I75" s="39"/>
      <c r="J75" s="38"/>
      <c r="K75" s="238">
        <f>K73+K74</f>
        <v>0</v>
      </c>
      <c r="L75" s="24"/>
      <c r="M75" s="24"/>
      <c r="O75" s="198" t="s">
        <v>153</v>
      </c>
      <c r="P75" s="199"/>
    </row>
    <row r="76" spans="1:21" ht="12" customHeight="1">
      <c r="A76" s="15"/>
      <c r="K76" s="15"/>
      <c r="O76" s="198" t="s">
        <v>157</v>
      </c>
      <c r="P76" s="200">
        <f>U64</f>
        <v>0</v>
      </c>
    </row>
    <row r="77" spans="1:21" ht="12" customHeight="1" thickBot="1">
      <c r="A77" s="15"/>
      <c r="K77" s="15"/>
      <c r="O77" s="198" t="s">
        <v>214</v>
      </c>
      <c r="P77" s="200">
        <f>P75+P76</f>
        <v>0</v>
      </c>
    </row>
    <row r="78" spans="1:21" ht="12" customHeight="1" thickBot="1">
      <c r="A78" s="15"/>
      <c r="G78" s="690" t="s">
        <v>143</v>
      </c>
      <c r="H78" s="691"/>
      <c r="I78" s="691"/>
      <c r="J78" s="672"/>
      <c r="K78" s="190">
        <f>SUM(K69-U64)</f>
        <v>0</v>
      </c>
      <c r="O78" s="201" t="s">
        <v>215</v>
      </c>
      <c r="P78" s="202">
        <f>P77-K47-K64-K67-K57</f>
        <v>0</v>
      </c>
    </row>
    <row r="79" spans="1:21" ht="12" customHeight="1">
      <c r="A79" s="15"/>
      <c r="J79" s="147" t="s">
        <v>140</v>
      </c>
      <c r="K79" s="15"/>
      <c r="O79" s="198" t="s">
        <v>154</v>
      </c>
      <c r="P79" s="200">
        <f>P78*0.49</f>
        <v>0</v>
      </c>
    </row>
    <row r="80" spans="1:21" ht="12" customHeight="1">
      <c r="A80" s="15"/>
      <c r="K80" s="15"/>
      <c r="O80" s="198" t="s">
        <v>155</v>
      </c>
      <c r="P80" s="200">
        <f>P75+P79+P76</f>
        <v>0</v>
      </c>
    </row>
  </sheetData>
  <sheetProtection algorithmName="SHA-512" hashValue="mk2eyztLP+mnq7KjOJ+BPyxhYOMYkiSHLSaGU0+haP/Gi3lAi2c2JkaSUvArDiM8CSgAkYbBv303I9sG0+HIKA==" saltValue="8uTocYKjU/+blS9qqdo2mw==" spinCount="100000" sheet="1" objects="1" scenarios="1"/>
  <mergeCells count="12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4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1:T61 P62:T62 O46:O49 K8 D11 D71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9372-7158-4786-BAC9-721FAD500AA7}">
  <sheetPr>
    <pageSetUpPr fitToPage="1"/>
  </sheetPr>
  <dimension ref="A1:U78"/>
  <sheetViews>
    <sheetView showGridLines="0" showZeros="0" zoomScaleNormal="100" workbookViewId="0">
      <selection activeCell="K8" sqref="K8"/>
    </sheetView>
  </sheetViews>
  <sheetFormatPr defaultColWidth="10.7265625" defaultRowHeight="12" customHeight="1"/>
  <cols>
    <col min="1" max="1" width="3.26953125" style="27" customWidth="1"/>
    <col min="2" max="2" width="2.2695312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9" width="5.1796875" style="15" customWidth="1"/>
    <col min="10" max="10" width="5.1796875" style="24" customWidth="1"/>
    <col min="11" max="11" width="13.453125" style="153" bestFit="1" customWidth="1"/>
    <col min="12" max="13" width="3.54296875" style="15" customWidth="1"/>
    <col min="14" max="14" width="4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51"/>
      <c r="Q1" s="652"/>
    </row>
    <row r="2" spans="1:18" ht="12" customHeight="1">
      <c r="A2" s="657"/>
      <c r="B2" s="657"/>
      <c r="C2" s="657"/>
      <c r="D2" s="657"/>
      <c r="E2" s="657"/>
      <c r="G2" s="114"/>
      <c r="K2" s="15"/>
      <c r="O2" s="653"/>
      <c r="P2" s="654"/>
      <c r="Q2" s="655"/>
    </row>
    <row r="3" spans="1:18" ht="10.5">
      <c r="A3" s="657"/>
      <c r="B3" s="657"/>
      <c r="C3" s="657"/>
      <c r="D3" s="657"/>
      <c r="E3" s="657"/>
      <c r="G3" s="114" t="s">
        <v>276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78" t="s">
        <v>280</v>
      </c>
      <c r="P4" s="679"/>
      <c r="Q4" s="680"/>
    </row>
    <row r="5" spans="1:18" ht="12" customHeight="1" thickBot="1">
      <c r="K5" s="15"/>
      <c r="O5" s="681" t="s">
        <v>224</v>
      </c>
      <c r="P5" s="682"/>
      <c r="Q5" s="683"/>
    </row>
    <row r="6" spans="1:18" ht="12" customHeight="1" thickBot="1">
      <c r="G6" s="114" t="s">
        <v>45</v>
      </c>
      <c r="K6" s="15"/>
      <c r="O6" s="676"/>
      <c r="P6" s="677"/>
      <c r="Q6" s="677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450" t="s">
        <v>41</v>
      </c>
      <c r="L7" s="114"/>
      <c r="M7" s="114"/>
      <c r="O7" s="684"/>
      <c r="P7" s="684"/>
      <c r="Q7" s="685"/>
    </row>
    <row r="8" spans="1:18" ht="12" customHeigh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1"/>
      <c r="M8" s="41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452" t="s">
        <v>52</v>
      </c>
      <c r="L9" s="26"/>
      <c r="M9" s="26"/>
    </row>
    <row r="10" spans="1:18" ht="12" customHeight="1" thickBot="1">
      <c r="A10" s="25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O10" s="676"/>
      <c r="P10" s="687"/>
      <c r="Q10" s="177"/>
    </row>
    <row r="11" spans="1:18" ht="12" customHeight="1" thickBot="1">
      <c r="D11" s="249">
        <f>'YR 3'!D11</f>
        <v>0</v>
      </c>
      <c r="E11" s="17"/>
      <c r="F11" s="17"/>
      <c r="G11" s="17"/>
      <c r="H11" s="13"/>
      <c r="I11" s="13"/>
      <c r="J11" s="32" t="s">
        <v>40</v>
      </c>
      <c r="K11" s="110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1"/>
      <c r="M12" s="41"/>
      <c r="P12" s="692"/>
      <c r="Q12" s="692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275</v>
      </c>
      <c r="L13" s="40"/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40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502">
        <f>D11</f>
        <v>0</v>
      </c>
      <c r="E15" s="33"/>
      <c r="F15" s="33"/>
      <c r="G15" s="33"/>
      <c r="H15" s="107"/>
      <c r="I15" s="107"/>
      <c r="J15" s="107"/>
      <c r="K15" s="490">
        <f>(IF(R15&gt;11, (P15*H15),0)+IF(R15&lt;12, (P15*(I15+J15)),0))</f>
        <v>0</v>
      </c>
      <c r="L15" s="24"/>
      <c r="M15" s="24"/>
      <c r="N15" s="15" t="s">
        <v>18</v>
      </c>
      <c r="O15" s="488">
        <f>D15</f>
        <v>0</v>
      </c>
      <c r="P15" s="500">
        <f t="shared" ref="P15:P24" si="0">Q15/R15</f>
        <v>0</v>
      </c>
      <c r="Q15" s="106">
        <f>'YR 3'!Q15</f>
        <v>0</v>
      </c>
      <c r="R15" s="501">
        <f>'YR 1'!R15</f>
        <v>9</v>
      </c>
    </row>
    <row r="16" spans="1:18" ht="12" customHeight="1">
      <c r="A16" s="132">
        <v>2</v>
      </c>
      <c r="B16" s="20"/>
      <c r="C16" s="21"/>
      <c r="D16" s="220">
        <f>'YR 3'!D16</f>
        <v>0</v>
      </c>
      <c r="E16" s="33"/>
      <c r="F16" s="33"/>
      <c r="G16" s="33"/>
      <c r="H16" s="107"/>
      <c r="I16" s="107"/>
      <c r="J16" s="107"/>
      <c r="K16" s="490">
        <f t="shared" ref="K16:K24" si="1">(IF(R16&gt;11, (P16*H16),0)+IF(R16&lt;12, (P16*(I16+J16)),0))</f>
        <v>0</v>
      </c>
      <c r="L16" s="24"/>
      <c r="M16" s="24"/>
      <c r="N16" s="15" t="s">
        <v>19</v>
      </c>
      <c r="O16" s="488">
        <f>D16</f>
        <v>0</v>
      </c>
      <c r="P16" s="500">
        <f t="shared" si="0"/>
        <v>0</v>
      </c>
      <c r="Q16" s="106">
        <f>'YR 3'!Q16</f>
        <v>0</v>
      </c>
      <c r="R16" s="501">
        <f>'YR 1'!R16</f>
        <v>9</v>
      </c>
    </row>
    <row r="17" spans="1:18" ht="12" customHeight="1">
      <c r="A17" s="132">
        <v>3</v>
      </c>
      <c r="B17" s="20"/>
      <c r="C17" s="21"/>
      <c r="D17" s="220">
        <f>'YR 3'!D17</f>
        <v>0</v>
      </c>
      <c r="E17" s="33"/>
      <c r="F17" s="33"/>
      <c r="G17" s="33"/>
      <c r="H17" s="107"/>
      <c r="I17" s="107"/>
      <c r="J17" s="107"/>
      <c r="K17" s="490">
        <f t="shared" si="1"/>
        <v>0</v>
      </c>
      <c r="L17" s="24"/>
      <c r="M17" s="24"/>
      <c r="N17" s="15" t="s">
        <v>19</v>
      </c>
      <c r="O17" s="488">
        <f t="shared" ref="O17:O24" si="2">D17</f>
        <v>0</v>
      </c>
      <c r="P17" s="500">
        <f t="shared" si="0"/>
        <v>0</v>
      </c>
      <c r="Q17" s="106">
        <f>'YR 3'!Q17</f>
        <v>0</v>
      </c>
      <c r="R17" s="501">
        <f>'YR 1'!R17</f>
        <v>9</v>
      </c>
    </row>
    <row r="18" spans="1:18" ht="12" customHeight="1">
      <c r="A18" s="132">
        <v>4</v>
      </c>
      <c r="B18" s="20"/>
      <c r="C18" s="21"/>
      <c r="D18" s="220">
        <f>'YR 3'!D18</f>
        <v>0</v>
      </c>
      <c r="E18" s="33"/>
      <c r="F18" s="33"/>
      <c r="G18" s="33"/>
      <c r="H18" s="107"/>
      <c r="I18" s="107"/>
      <c r="J18" s="107"/>
      <c r="K18" s="490">
        <f t="shared" si="1"/>
        <v>0</v>
      </c>
      <c r="L18" s="24"/>
      <c r="M18" s="24"/>
      <c r="N18" s="15" t="s">
        <v>19</v>
      </c>
      <c r="O18" s="488">
        <f t="shared" si="2"/>
        <v>0</v>
      </c>
      <c r="P18" s="500">
        <f t="shared" si="0"/>
        <v>0</v>
      </c>
      <c r="Q18" s="106">
        <f>'YR 3'!Q18</f>
        <v>0</v>
      </c>
      <c r="R18" s="501">
        <f>'YR 1'!R18</f>
        <v>9</v>
      </c>
    </row>
    <row r="19" spans="1:18" ht="12" customHeight="1">
      <c r="A19" s="132">
        <v>5</v>
      </c>
      <c r="B19" s="20"/>
      <c r="C19" s="21"/>
      <c r="D19" s="220">
        <f>'YR 3'!D19</f>
        <v>0</v>
      </c>
      <c r="E19" s="33"/>
      <c r="F19" s="33"/>
      <c r="G19" s="33"/>
      <c r="H19" s="107"/>
      <c r="I19" s="107"/>
      <c r="J19" s="107"/>
      <c r="K19" s="490">
        <f t="shared" si="1"/>
        <v>0</v>
      </c>
      <c r="L19" s="24"/>
      <c r="M19" s="24"/>
      <c r="N19" s="15" t="s">
        <v>19</v>
      </c>
      <c r="O19" s="488">
        <f t="shared" si="2"/>
        <v>0</v>
      </c>
      <c r="P19" s="500">
        <f t="shared" si="0"/>
        <v>0</v>
      </c>
      <c r="Q19" s="106">
        <f>'YR 3'!Q19</f>
        <v>0</v>
      </c>
      <c r="R19" s="501">
        <f>'YR 1'!R19</f>
        <v>9</v>
      </c>
    </row>
    <row r="20" spans="1:18" ht="12" customHeight="1">
      <c r="A20" s="132">
        <v>6</v>
      </c>
      <c r="B20" s="20"/>
      <c r="C20" s="21"/>
      <c r="D20" s="220">
        <f>'YR 3'!D20</f>
        <v>0</v>
      </c>
      <c r="E20" s="33"/>
      <c r="F20" s="33"/>
      <c r="G20" s="33"/>
      <c r="H20" s="107"/>
      <c r="I20" s="107"/>
      <c r="J20" s="107"/>
      <c r="K20" s="490">
        <f t="shared" si="1"/>
        <v>0</v>
      </c>
      <c r="L20" s="24"/>
      <c r="M20" s="24"/>
      <c r="N20" s="15" t="s">
        <v>19</v>
      </c>
      <c r="O20" s="488">
        <f t="shared" si="2"/>
        <v>0</v>
      </c>
      <c r="P20" s="500">
        <f t="shared" si="0"/>
        <v>0</v>
      </c>
      <c r="Q20" s="106">
        <f>'YR 3'!Q20</f>
        <v>0</v>
      </c>
      <c r="R20" s="501">
        <f>'YR 1'!R20</f>
        <v>9</v>
      </c>
    </row>
    <row r="21" spans="1:18" ht="12" customHeight="1">
      <c r="A21" s="132">
        <v>7</v>
      </c>
      <c r="B21" s="20"/>
      <c r="C21" s="21"/>
      <c r="D21" s="220">
        <f>'YR 3'!D21</f>
        <v>0</v>
      </c>
      <c r="E21" s="33"/>
      <c r="F21" s="33"/>
      <c r="G21" s="33"/>
      <c r="H21" s="107"/>
      <c r="I21" s="107"/>
      <c r="J21" s="107"/>
      <c r="K21" s="490">
        <f t="shared" si="1"/>
        <v>0</v>
      </c>
      <c r="L21" s="24"/>
      <c r="M21" s="24"/>
      <c r="N21" s="15" t="s">
        <v>19</v>
      </c>
      <c r="O21" s="488">
        <f t="shared" si="2"/>
        <v>0</v>
      </c>
      <c r="P21" s="500">
        <f t="shared" si="0"/>
        <v>0</v>
      </c>
      <c r="Q21" s="106">
        <f>'YR 3'!Q21</f>
        <v>0</v>
      </c>
      <c r="R21" s="501">
        <f>'YR 1'!R21</f>
        <v>9</v>
      </c>
    </row>
    <row r="22" spans="1:18" ht="12" customHeight="1">
      <c r="A22" s="132">
        <v>8</v>
      </c>
      <c r="B22" s="20"/>
      <c r="C22" s="21"/>
      <c r="D22" s="220">
        <f>'YR 3'!D22</f>
        <v>0</v>
      </c>
      <c r="E22" s="33"/>
      <c r="F22" s="33"/>
      <c r="G22" s="196"/>
      <c r="H22" s="107"/>
      <c r="I22" s="107"/>
      <c r="J22" s="107"/>
      <c r="K22" s="490">
        <f t="shared" si="1"/>
        <v>0</v>
      </c>
      <c r="L22" s="24"/>
      <c r="M22" s="24"/>
      <c r="N22" s="15" t="s">
        <v>19</v>
      </c>
      <c r="O22" s="488">
        <f t="shared" si="2"/>
        <v>0</v>
      </c>
      <c r="P22" s="500">
        <f t="shared" si="0"/>
        <v>0</v>
      </c>
      <c r="Q22" s="106">
        <f>'YR 3'!Q22</f>
        <v>0</v>
      </c>
      <c r="R22" s="501">
        <f>'YR 1'!R22</f>
        <v>9</v>
      </c>
    </row>
    <row r="23" spans="1:18" ht="12" customHeight="1">
      <c r="A23" s="132">
        <v>9</v>
      </c>
      <c r="B23" s="20"/>
      <c r="C23" s="21"/>
      <c r="D23" s="220">
        <f>'YR 3'!D23</f>
        <v>0</v>
      </c>
      <c r="E23" s="33"/>
      <c r="F23" s="33"/>
      <c r="G23" s="33"/>
      <c r="H23" s="107"/>
      <c r="I23" s="107"/>
      <c r="J23" s="107"/>
      <c r="K23" s="490">
        <f t="shared" si="1"/>
        <v>0</v>
      </c>
      <c r="L23" s="24"/>
      <c r="M23" s="24"/>
      <c r="N23" s="15" t="s">
        <v>19</v>
      </c>
      <c r="O23" s="488">
        <f t="shared" si="2"/>
        <v>0</v>
      </c>
      <c r="P23" s="500">
        <f t="shared" si="0"/>
        <v>0</v>
      </c>
      <c r="Q23" s="106">
        <f>'YR 3'!Q23</f>
        <v>0</v>
      </c>
      <c r="R23" s="501">
        <f>'YR 1'!R23</f>
        <v>9</v>
      </c>
    </row>
    <row r="24" spans="1:18" ht="12" customHeight="1">
      <c r="A24" s="132">
        <v>10</v>
      </c>
      <c r="B24" s="20"/>
      <c r="C24" s="21"/>
      <c r="D24" s="220">
        <f>'YR 3'!D24</f>
        <v>0</v>
      </c>
      <c r="E24" s="33"/>
      <c r="F24" s="33"/>
      <c r="G24" s="33"/>
      <c r="H24" s="107"/>
      <c r="I24" s="107"/>
      <c r="J24" s="107"/>
      <c r="K24" s="490">
        <f t="shared" si="1"/>
        <v>0</v>
      </c>
      <c r="L24" s="24"/>
      <c r="M24" s="24"/>
      <c r="N24" s="15" t="s">
        <v>19</v>
      </c>
      <c r="O24" s="488">
        <f t="shared" si="2"/>
        <v>0</v>
      </c>
      <c r="P24" s="500">
        <f t="shared" si="0"/>
        <v>0</v>
      </c>
      <c r="Q24" s="106">
        <f>'YR 3'!Q24</f>
        <v>0</v>
      </c>
      <c r="R24" s="501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197"/>
      <c r="J25" s="197"/>
      <c r="K25" s="490">
        <f>((H25)*P25)</f>
        <v>0</v>
      </c>
      <c r="L25" s="24"/>
      <c r="M25" s="24"/>
      <c r="O25" s="488" t="s">
        <v>264</v>
      </c>
      <c r="P25" s="500">
        <f t="shared" ref="P25:P32" si="3">Q25/12</f>
        <v>0</v>
      </c>
      <c r="Q25" s="106">
        <f>'YR 3'!Q25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197"/>
      <c r="J26" s="197"/>
      <c r="K26" s="490">
        <f>((H26)*P26)</f>
        <v>0</v>
      </c>
      <c r="L26" s="24"/>
      <c r="M26" s="24"/>
      <c r="O26" s="488" t="s">
        <v>264</v>
      </c>
      <c r="P26" s="500">
        <f>Q26/12</f>
        <v>0</v>
      </c>
      <c r="Q26" s="106">
        <f>'YR 3'!Q26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197"/>
      <c r="J27" s="197"/>
      <c r="K27" s="490">
        <f>((H27)*P27)</f>
        <v>0</v>
      </c>
      <c r="L27" s="24"/>
      <c r="M27" s="24"/>
      <c r="O27" s="488" t="s">
        <v>264</v>
      </c>
      <c r="P27" s="500">
        <f>Q27/12</f>
        <v>0</v>
      </c>
      <c r="Q27" s="106">
        <f>'YR 3'!Q27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233"/>
      <c r="J28" s="233"/>
      <c r="K28" s="491">
        <f>((H28)*P28)</f>
        <v>0</v>
      </c>
      <c r="L28" s="24"/>
      <c r="M28" s="24"/>
      <c r="O28" s="488" t="s">
        <v>264</v>
      </c>
      <c r="P28" s="500">
        <f>Q28/12</f>
        <v>0</v>
      </c>
      <c r="Q28" s="106">
        <f>'YR 3'!Q28</f>
        <v>0</v>
      </c>
      <c r="R28" s="134"/>
    </row>
    <row r="29" spans="1:18" ht="12" customHeight="1" thickBot="1">
      <c r="A29" s="135"/>
      <c r="B29" s="38"/>
      <c r="C29" s="21"/>
      <c r="D29" s="503" t="s">
        <v>232</v>
      </c>
      <c r="E29" s="33"/>
      <c r="F29" s="33"/>
      <c r="G29" s="33"/>
      <c r="H29" s="504">
        <f>SUM(H15:H28)</f>
        <v>0</v>
      </c>
      <c r="I29" s="505">
        <f>SUM(I15:I28)</f>
        <v>0</v>
      </c>
      <c r="J29" s="506">
        <f>SUM(J15:J28)</f>
        <v>0</v>
      </c>
      <c r="K29" s="494">
        <f>SUM(K15:K28)</f>
        <v>0</v>
      </c>
      <c r="L29" s="24"/>
      <c r="M29" s="24"/>
      <c r="O29" s="120" t="s">
        <v>6</v>
      </c>
      <c r="P29" s="489">
        <f t="shared" si="3"/>
        <v>0</v>
      </c>
      <c r="Q29" s="106">
        <f>'YR 3'!Q29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K30" s="498"/>
      <c r="L30" s="24"/>
      <c r="M30" s="24"/>
      <c r="O30" s="120" t="s">
        <v>6</v>
      </c>
      <c r="P30" s="489">
        <f t="shared" si="3"/>
        <v>0</v>
      </c>
      <c r="Q30" s="106">
        <f>'YR 3'!Q30</f>
        <v>0</v>
      </c>
      <c r="R30" s="134"/>
    </row>
    <row r="31" spans="1:18" ht="12" customHeight="1" thickBot="1">
      <c r="A31" s="262" t="s">
        <v>61</v>
      </c>
      <c r="B31" s="303" t="s">
        <v>242</v>
      </c>
      <c r="C31" s="257"/>
      <c r="D31" s="258"/>
      <c r="E31" s="258"/>
      <c r="F31" s="258"/>
      <c r="G31" s="258"/>
      <c r="H31" s="264"/>
      <c r="I31" s="264"/>
      <c r="J31" s="264"/>
      <c r="K31" s="265"/>
      <c r="L31" s="24"/>
      <c r="M31" s="24"/>
      <c r="O31" s="120" t="s">
        <v>236</v>
      </c>
      <c r="P31" s="489">
        <f t="shared" si="3"/>
        <v>0</v>
      </c>
      <c r="Q31" s="106">
        <f>'YR 3'!Q31</f>
        <v>0</v>
      </c>
      <c r="R31" s="134"/>
    </row>
    <row r="32" spans="1:18" ht="12" customHeight="1">
      <c r="A32" s="180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495">
        <f>(P29*H32)*B32</f>
        <v>0</v>
      </c>
      <c r="L32" s="24"/>
      <c r="M32" s="24"/>
      <c r="O32" s="120" t="s">
        <v>16</v>
      </c>
      <c r="P32" s="489">
        <f t="shared" si="3"/>
        <v>0</v>
      </c>
      <c r="Q32" s="106">
        <f>'YR 3'!Q32</f>
        <v>0</v>
      </c>
      <c r="R32" s="134"/>
    </row>
    <row r="33" spans="1:16" ht="12" customHeight="1" thickBot="1">
      <c r="A33" s="132">
        <v>2</v>
      </c>
      <c r="B33" s="549"/>
      <c r="C33" s="21"/>
      <c r="D33" s="36" t="s">
        <v>234</v>
      </c>
      <c r="E33" s="33"/>
      <c r="F33" s="118"/>
      <c r="G33" s="118"/>
      <c r="H33" s="107"/>
      <c r="I33" s="197"/>
      <c r="J33" s="197"/>
      <c r="K33" s="496">
        <f>(P30*H33)*B33</f>
        <v>0</v>
      </c>
      <c r="L33" s="24"/>
      <c r="M33" s="24"/>
    </row>
    <row r="34" spans="1:16" ht="12" customHeight="1" thickBot="1">
      <c r="A34" s="132">
        <v>3</v>
      </c>
      <c r="B34" s="549"/>
      <c r="C34" s="21"/>
      <c r="D34" s="33" t="s">
        <v>238</v>
      </c>
      <c r="E34" s="33"/>
      <c r="F34" s="507">
        <f>Q31/12</f>
        <v>0</v>
      </c>
      <c r="G34" s="137" t="s">
        <v>10</v>
      </c>
      <c r="H34" s="107"/>
      <c r="I34" s="203"/>
      <c r="J34" s="203"/>
      <c r="K34" s="496">
        <f>B34*F34*H34</f>
        <v>0</v>
      </c>
      <c r="L34" s="24"/>
      <c r="M34" s="24"/>
    </row>
    <row r="35" spans="1:16" ht="12" customHeight="1">
      <c r="A35" s="132">
        <v>4</v>
      </c>
      <c r="B35" s="186"/>
      <c r="C35" s="38"/>
      <c r="D35" s="36" t="s">
        <v>237</v>
      </c>
      <c r="E35" s="36"/>
      <c r="F35" s="26"/>
      <c r="G35" s="33"/>
      <c r="H35" s="107"/>
      <c r="I35" s="138" t="s">
        <v>37</v>
      </c>
      <c r="J35" s="138"/>
      <c r="K35" s="496">
        <f>B35*(Rates!B19*Rates!B20)*H35</f>
        <v>0</v>
      </c>
      <c r="L35" s="24"/>
      <c r="M35" s="24"/>
      <c r="O35" s="24"/>
      <c r="P35" s="25" t="s">
        <v>65</v>
      </c>
    </row>
    <row r="36" spans="1:16" ht="12" customHeight="1">
      <c r="A36" s="142"/>
      <c r="B36" s="186"/>
      <c r="C36" s="38"/>
      <c r="D36" s="36" t="s">
        <v>254</v>
      </c>
      <c r="E36" s="187"/>
      <c r="F36" s="33"/>
      <c r="G36" s="33"/>
      <c r="H36" s="107"/>
      <c r="I36" s="138" t="s">
        <v>37</v>
      </c>
      <c r="J36" s="138"/>
      <c r="K36" s="496">
        <f>B36*(Rates!B19*Rates!B20)*H36</f>
        <v>0</v>
      </c>
      <c r="L36" s="24"/>
      <c r="M36" s="24"/>
      <c r="N36" s="15" t="s">
        <v>18</v>
      </c>
      <c r="O36" s="488">
        <f>D11</f>
        <v>0</v>
      </c>
      <c r="P36" s="509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183"/>
      <c r="D37" s="26" t="s">
        <v>239</v>
      </c>
      <c r="E37" s="26"/>
      <c r="F37" s="33"/>
      <c r="G37" s="33"/>
      <c r="H37" s="107"/>
      <c r="I37" s="138" t="s">
        <v>17</v>
      </c>
      <c r="J37" s="21"/>
      <c r="K37" s="490">
        <f>P32*B37*H37</f>
        <v>0</v>
      </c>
      <c r="L37" s="24"/>
      <c r="M37" s="24"/>
      <c r="N37" s="15" t="s">
        <v>19</v>
      </c>
      <c r="O37" s="488">
        <f>D16</f>
        <v>0</v>
      </c>
      <c r="P37" s="509">
        <f>IF(R16&gt;11, (H16*Rates!B10+P16*H16*Rates!B4), ((I16*P16)*Rates!B4)+(I16*Rates!B9)+((J16*P16)*Rates!B4))</f>
        <v>0</v>
      </c>
    </row>
    <row r="38" spans="1:16" ht="12" customHeight="1" thickBot="1">
      <c r="A38" s="135"/>
      <c r="C38" s="21"/>
      <c r="D38" s="589" t="s">
        <v>74</v>
      </c>
      <c r="E38" s="587"/>
      <c r="F38" s="588"/>
      <c r="G38" s="33"/>
      <c r="H38" s="22"/>
      <c r="I38" s="140"/>
      <c r="J38" s="21"/>
      <c r="K38" s="499">
        <f>SUM(K29:K37)</f>
        <v>0</v>
      </c>
      <c r="L38" s="24"/>
      <c r="M38" s="24"/>
      <c r="N38" s="15" t="s">
        <v>19</v>
      </c>
      <c r="O38" s="488">
        <f t="shared" ref="O38:O45" si="4">D17</f>
        <v>0</v>
      </c>
      <c r="P38" s="509">
        <f>IF(R17&gt;11, (H17*Rates!B10+P17*H17*Rates!B4), ((I17*P17)*Rates!B4)+(I17*Rates!B9)+((J17*P17)*Rates!B4))</f>
        <v>0</v>
      </c>
    </row>
    <row r="39" spans="1:16" ht="12" customHeight="1" thickBot="1">
      <c r="A39" s="271" t="s">
        <v>75</v>
      </c>
      <c r="B39" s="267" t="s">
        <v>235</v>
      </c>
      <c r="C39" s="267"/>
      <c r="D39" s="575"/>
      <c r="E39" s="17"/>
      <c r="F39" s="573"/>
      <c r="G39" s="141"/>
      <c r="H39" s="21"/>
      <c r="I39" s="140"/>
      <c r="J39" s="21"/>
      <c r="K39" s="499">
        <f>P56</f>
        <v>0</v>
      </c>
      <c r="L39" s="24"/>
      <c r="M39" s="24"/>
      <c r="N39" s="15" t="s">
        <v>19</v>
      </c>
      <c r="O39" s="488">
        <f t="shared" si="4"/>
        <v>0</v>
      </c>
      <c r="P39" s="509">
        <f>IF(R18&gt;11, (H18*Rates!B10+P18*H18*Rates!B4), ((I18*P18)*Rates!B4)+(I18*Rates!B9)+((J18*P18)*Rates!B4))</f>
        <v>0</v>
      </c>
    </row>
    <row r="40" spans="1:16" ht="12" customHeight="1" thickBot="1">
      <c r="A40" s="115"/>
      <c r="B40" s="21"/>
      <c r="C40" s="21"/>
      <c r="D40" s="591" t="s">
        <v>77</v>
      </c>
      <c r="E40" s="593"/>
      <c r="F40" s="593"/>
      <c r="G40" s="594"/>
      <c r="H40" s="21"/>
      <c r="I40" s="38"/>
      <c r="J40" s="38"/>
      <c r="K40" s="499">
        <f>SUM(K38:K39)</f>
        <v>0</v>
      </c>
      <c r="L40" s="24"/>
      <c r="M40" s="24"/>
      <c r="N40" s="15" t="s">
        <v>19</v>
      </c>
      <c r="O40" s="488">
        <f t="shared" si="4"/>
        <v>0</v>
      </c>
      <c r="P40" s="509">
        <f>IF(R19&gt;11, (H19*Rates!B10+P19*H19*Rates!B4), ((I19*P19)*Rates!B4)+(I19*Rates!B9)+((J19*P19)*Rates!B4))</f>
        <v>0</v>
      </c>
    </row>
    <row r="41" spans="1:16" ht="12" customHeight="1" thickBot="1">
      <c r="A41" s="266" t="s">
        <v>78</v>
      </c>
      <c r="B41" s="267" t="s">
        <v>79</v>
      </c>
      <c r="C41" s="267"/>
      <c r="D41" s="269"/>
      <c r="E41" s="269"/>
      <c r="F41" s="269"/>
      <c r="G41" s="269"/>
      <c r="H41" s="270"/>
      <c r="I41" s="18"/>
      <c r="J41" s="15"/>
      <c r="K41" s="136"/>
      <c r="L41" s="24"/>
      <c r="M41" s="24"/>
      <c r="N41" s="15" t="s">
        <v>19</v>
      </c>
      <c r="O41" s="488">
        <f t="shared" si="4"/>
        <v>0</v>
      </c>
      <c r="P41" s="509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24"/>
      <c r="M42" s="24"/>
      <c r="N42" s="15" t="s">
        <v>19</v>
      </c>
      <c r="O42" s="488">
        <f t="shared" si="4"/>
        <v>0</v>
      </c>
      <c r="P42" s="509">
        <f>IF(R21&gt;11, (H21*Rates!B10+P21*H21*Rates!B4), ((I21*P21)*Rates!B4)+(I21*Rates!B9)+((J21*P21)*Rates!B4))</f>
        <v>0</v>
      </c>
    </row>
    <row r="43" spans="1:16" ht="12" customHeight="1">
      <c r="D43" s="108"/>
      <c r="E43" s="17"/>
      <c r="F43" s="15"/>
      <c r="G43" s="106"/>
      <c r="H43" s="37" t="s">
        <v>3</v>
      </c>
      <c r="I43" s="18"/>
      <c r="J43" s="15"/>
      <c r="K43" s="136"/>
      <c r="L43" s="24"/>
      <c r="M43" s="24"/>
      <c r="N43" s="15" t="s">
        <v>19</v>
      </c>
      <c r="O43" s="488">
        <f t="shared" si="4"/>
        <v>0</v>
      </c>
      <c r="P43" s="509">
        <f>IF(R22&gt;11, (H22*Rates!B10+P22*H22*Rates!B4), ((I22*P22)*Rates!B4)+(I22*Rates!B9)+((J22*P22)*Rates!B4))</f>
        <v>0</v>
      </c>
    </row>
    <row r="44" spans="1:16" ht="12" customHeight="1">
      <c r="D44" s="109"/>
      <c r="E44" s="26"/>
      <c r="F44" s="26"/>
      <c r="G44" s="145"/>
      <c r="H44" s="17"/>
      <c r="I44" s="17"/>
      <c r="J44" s="17"/>
      <c r="K44" s="136"/>
      <c r="L44" s="24"/>
      <c r="M44" s="24"/>
      <c r="N44" s="15" t="s">
        <v>19</v>
      </c>
      <c r="O44" s="488">
        <f t="shared" si="4"/>
        <v>0</v>
      </c>
      <c r="P44" s="509">
        <f>IF(R23&gt;11, (H23*Rates!B10+P23*H23*Rates!B4), ((I23*P23)*Rates!B4)+(I23*Rates!B9)+((J23*P23)*Rates!B4))</f>
        <v>0</v>
      </c>
    </row>
    <row r="45" spans="1:16" ht="12" customHeight="1">
      <c r="D45" s="109"/>
      <c r="E45" s="26"/>
      <c r="F45" s="26"/>
      <c r="G45" s="145"/>
      <c r="H45" s="17"/>
      <c r="I45" s="17"/>
      <c r="J45" s="17"/>
      <c r="K45" s="136"/>
      <c r="L45" s="24"/>
      <c r="M45" s="24"/>
      <c r="N45" s="15" t="s">
        <v>19</v>
      </c>
      <c r="O45" s="488">
        <f t="shared" si="4"/>
        <v>0</v>
      </c>
      <c r="P45" s="509">
        <f>IF(R24&gt;11, (H24*Rates!B10+P24*H24*Rates!B4), ((I24*P24)*Rates!B4)+(I24*Rates!B9)+((J24*P24)*Rates!B4))</f>
        <v>0</v>
      </c>
    </row>
    <row r="46" spans="1:16" ht="12" customHeight="1" thickBot="1">
      <c r="D46" s="109"/>
      <c r="E46" s="17"/>
      <c r="F46" s="17"/>
      <c r="G46" s="145"/>
      <c r="H46" s="17"/>
      <c r="I46" s="17"/>
      <c r="J46" s="17"/>
      <c r="K46" s="136"/>
      <c r="L46" s="24"/>
      <c r="M46" s="24"/>
      <c r="O46" s="508" t="str">
        <f>O25</f>
        <v>PostDoc</v>
      </c>
      <c r="P46" s="509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492">
        <f>G43+G44+G45+G46</f>
        <v>0</v>
      </c>
      <c r="L47" s="24"/>
      <c r="M47" s="24"/>
      <c r="O47" s="508" t="str">
        <f>O26</f>
        <v>PostDoc</v>
      </c>
      <c r="P47" s="509">
        <f>(P26*H26)*Rates!B4+(H26*Rates!B10)</f>
        <v>0</v>
      </c>
    </row>
    <row r="48" spans="1:16" ht="12" customHeight="1" thickBot="1">
      <c r="A48" s="266" t="s">
        <v>81</v>
      </c>
      <c r="B48" s="267" t="s">
        <v>82</v>
      </c>
      <c r="C48" s="267"/>
      <c r="D48" s="268"/>
      <c r="E48" s="36"/>
      <c r="F48" s="36" t="s">
        <v>83</v>
      </c>
      <c r="G48" s="143"/>
      <c r="H48" s="143"/>
      <c r="I48" s="10"/>
      <c r="J48" s="38"/>
      <c r="K48" s="145"/>
      <c r="L48" s="24"/>
      <c r="M48" s="24"/>
      <c r="O48" s="508" t="str">
        <f>O27</f>
        <v>PostDoc</v>
      </c>
      <c r="P48" s="509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24"/>
      <c r="M49" s="24"/>
      <c r="O49" s="508" t="str">
        <f>O28</f>
        <v>PostDoc</v>
      </c>
      <c r="P49" s="509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36"/>
      <c r="L50" s="24"/>
      <c r="M50" s="24"/>
      <c r="O50" s="120" t="s">
        <v>6</v>
      </c>
      <c r="P50" s="509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492">
        <f>SUM(K48:K49)</f>
        <v>0</v>
      </c>
      <c r="L51" s="24"/>
      <c r="M51" s="24"/>
      <c r="O51" s="120" t="s">
        <v>6</v>
      </c>
      <c r="P51" s="509">
        <f>(K33*Rates!B4)+(H33*Rates!B10)*B33</f>
        <v>0</v>
      </c>
    </row>
    <row r="52" spans="1:21" ht="12" customHeight="1" thickBot="1">
      <c r="A52" s="266" t="s">
        <v>86</v>
      </c>
      <c r="B52" s="267" t="s">
        <v>87</v>
      </c>
      <c r="C52" s="267"/>
      <c r="D52" s="272"/>
      <c r="E52" s="17"/>
      <c r="F52" s="17"/>
      <c r="G52" s="17"/>
      <c r="H52" s="17"/>
      <c r="I52" s="17"/>
      <c r="J52" s="17"/>
      <c r="K52" s="136"/>
      <c r="L52" s="24"/>
      <c r="M52" s="24"/>
      <c r="O52" s="120" t="s">
        <v>244</v>
      </c>
      <c r="P52" s="509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24"/>
      <c r="M53" s="24"/>
      <c r="O53" s="15" t="s">
        <v>243</v>
      </c>
      <c r="P53" s="495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24"/>
      <c r="M54" s="24"/>
      <c r="O54" s="120" t="s">
        <v>240</v>
      </c>
      <c r="P54" s="509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24"/>
      <c r="M55" s="24"/>
      <c r="O55" s="120" t="s">
        <v>16</v>
      </c>
      <c r="P55" s="496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24"/>
      <c r="M56" s="24"/>
      <c r="O56" s="148" t="s">
        <v>11</v>
      </c>
      <c r="P56" s="492">
        <f>SUM(P36:P55)</f>
        <v>0</v>
      </c>
    </row>
    <row r="57" spans="1:21" ht="12" customHeight="1" thickBot="1">
      <c r="A57" s="115"/>
      <c r="B57" s="20" t="s">
        <v>245</v>
      </c>
      <c r="C57" s="21"/>
      <c r="D57" s="33"/>
      <c r="E57" s="23"/>
      <c r="F57" s="36"/>
      <c r="G57" s="36" t="s">
        <v>92</v>
      </c>
      <c r="H57" s="38"/>
      <c r="I57" s="39"/>
      <c r="J57" s="38"/>
      <c r="K57" s="492">
        <f>SUM(K53:K56)</f>
        <v>0</v>
      </c>
      <c r="L57" s="24"/>
      <c r="M57" s="24"/>
    </row>
    <row r="58" spans="1:21" ht="12" customHeight="1" thickBot="1">
      <c r="A58" s="266" t="s">
        <v>93</v>
      </c>
      <c r="B58" s="267" t="s">
        <v>94</v>
      </c>
      <c r="C58" s="267"/>
      <c r="D58" s="268"/>
      <c r="E58" s="35"/>
      <c r="F58" s="36"/>
      <c r="G58" s="36"/>
      <c r="H58" s="38"/>
      <c r="I58" s="39"/>
      <c r="J58" s="38"/>
      <c r="K58" s="136"/>
      <c r="L58" s="24"/>
      <c r="M58" s="24"/>
    </row>
    <row r="59" spans="1:21" ht="12" customHeight="1" thickBo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24"/>
      <c r="M59" s="24"/>
      <c r="O59" s="423" t="s">
        <v>248</v>
      </c>
      <c r="P59" s="424" t="s">
        <v>247</v>
      </c>
      <c r="Q59" s="424" t="s">
        <v>249</v>
      </c>
      <c r="R59" s="424" t="s">
        <v>250</v>
      </c>
      <c r="S59" s="424" t="s">
        <v>251</v>
      </c>
      <c r="T59" s="424" t="s">
        <v>252</v>
      </c>
      <c r="U59" s="424" t="s">
        <v>253</v>
      </c>
    </row>
    <row r="60" spans="1:21" ht="12" customHeight="1" thickTop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24"/>
      <c r="M60" s="24"/>
      <c r="P60" s="174" t="str">
        <f>'COST SHARE YR 2'!P60</f>
        <v>Sub #1</v>
      </c>
      <c r="Q60" s="174" t="str">
        <f>'COST SHARE YR 2'!Q60</f>
        <v>Sub #2</v>
      </c>
      <c r="R60" s="174" t="str">
        <f>'COST SHARE YR 2'!R60</f>
        <v>Sub #3</v>
      </c>
      <c r="S60" s="174" t="str">
        <f>'COST SHARE YR 2'!S60</f>
        <v>Sub #4</v>
      </c>
      <c r="T60" s="174" t="str">
        <f>'COST SHARE YR 2'!T60</f>
        <v>Sub #5</v>
      </c>
      <c r="U60" s="15" t="s">
        <v>216</v>
      </c>
    </row>
    <row r="61" spans="1:21" ht="12" customHeight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24"/>
      <c r="M61" s="24"/>
      <c r="N61" s="427">
        <v>61</v>
      </c>
      <c r="O61" s="425" t="s">
        <v>223</v>
      </c>
      <c r="P61" s="611">
        <f>'COST SHARE YR 2'!P61</f>
        <v>0</v>
      </c>
      <c r="Q61" s="611">
        <f>'COST SHARE YR 2'!Q61</f>
        <v>0</v>
      </c>
      <c r="R61" s="611">
        <f>'COST SHARE YR 2'!R61</f>
        <v>0</v>
      </c>
      <c r="S61" s="611">
        <f>'COST SHARE YR 2'!S61</f>
        <v>0</v>
      </c>
      <c r="T61" s="611">
        <f>'COST SHARE YR 2'!T61</f>
        <v>0</v>
      </c>
      <c r="U61" s="245">
        <f>SUM(U62:U63)</f>
        <v>0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24"/>
      <c r="M62" s="24"/>
      <c r="N62" s="427">
        <v>62</v>
      </c>
      <c r="O62" s="426" t="s">
        <v>145</v>
      </c>
      <c r="P62" s="168"/>
      <c r="Q62" s="168"/>
      <c r="R62" s="169"/>
      <c r="S62" s="169"/>
      <c r="T62" s="169"/>
      <c r="U62" s="166">
        <f>SUM(P62:T62)</f>
        <v>0</v>
      </c>
    </row>
    <row r="63" spans="1:21" ht="12" customHeight="1">
      <c r="A63" s="142"/>
      <c r="B63" s="149">
        <v>5</v>
      </c>
      <c r="C63" s="38" t="s">
        <v>261</v>
      </c>
      <c r="D63" s="36"/>
      <c r="E63" s="36"/>
      <c r="F63" s="36" t="s">
        <v>287</v>
      </c>
      <c r="G63" s="36"/>
      <c r="H63" s="38"/>
      <c r="I63" s="39"/>
      <c r="J63" s="38"/>
      <c r="K63" s="165">
        <f>U66</f>
        <v>0</v>
      </c>
      <c r="L63" s="24"/>
      <c r="M63" s="24"/>
      <c r="N63" s="427">
        <v>63</v>
      </c>
      <c r="O63" s="426" t="s">
        <v>267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U67</f>
        <v>0</v>
      </c>
      <c r="L64" s="24"/>
      <c r="M64" s="24"/>
      <c r="N64" s="427">
        <v>64</v>
      </c>
      <c r="O64" s="426" t="s">
        <v>141</v>
      </c>
      <c r="P64" s="170">
        <f>SUM(P62:P63)</f>
        <v>0</v>
      </c>
      <c r="Q64" s="170">
        <f t="shared" ref="Q64:T64" si="5">SUM(Q62:Q63)</f>
        <v>0</v>
      </c>
      <c r="R64" s="170">
        <f t="shared" si="5"/>
        <v>0</v>
      </c>
      <c r="S64" s="170">
        <f t="shared" si="5"/>
        <v>0</v>
      </c>
      <c r="T64" s="170">
        <f t="shared" si="5"/>
        <v>0</v>
      </c>
      <c r="U64" s="166">
        <f>SUM(P64:T64)</f>
        <v>0</v>
      </c>
    </row>
    <row r="65" spans="1:21" ht="12" customHeight="1" thickBot="1">
      <c r="A65" s="142"/>
      <c r="B65" s="149"/>
      <c r="C65" s="38" t="s">
        <v>121</v>
      </c>
      <c r="D65" s="36"/>
      <c r="E65" s="36"/>
      <c r="F65" s="36"/>
      <c r="G65" s="36"/>
      <c r="H65" s="38"/>
      <c r="I65" s="39"/>
      <c r="J65" s="38"/>
      <c r="K65" s="492">
        <f>K63+K64</f>
        <v>0</v>
      </c>
      <c r="L65" s="24"/>
      <c r="M65" s="24"/>
      <c r="N65" s="427">
        <v>65</v>
      </c>
      <c r="U65" s="163" t="s">
        <v>225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24"/>
      <c r="M66" s="24"/>
      <c r="N66" s="427">
        <v>66</v>
      </c>
      <c r="O66" s="615" t="s">
        <v>217</v>
      </c>
      <c r="P66" s="510">
        <f>IF(AND('COST SHARE YR 1'!P67+'COST SHARE YR 2'!P64&lt;49999,'COST SHARE YR 1'!P67+'COST SHARE YR 2'!P66+'COST SHARE YR 3'!P64&lt;49999),P64,50000-'COST SHARE YR 1'!P67-'COST SHARE YR 2'!P66)</f>
        <v>0</v>
      </c>
      <c r="Q66" s="510">
        <f>IF(AND('COST SHARE YR 1'!Q67+'COST SHARE YR 2'!Q64&lt;49999,'COST SHARE YR 1'!Q67+'COST SHARE YR 2'!Q66+'COST SHARE YR 3'!Q64&lt;49999),Q64,50000-'COST SHARE YR 1'!Q67-'COST SHARE YR 2'!Q66)</f>
        <v>0</v>
      </c>
      <c r="R66" s="510">
        <f>IF(AND('COST SHARE YR 1'!R67+'COST SHARE YR 2'!R64&lt;49999,'COST SHARE YR 1'!R67+'COST SHARE YR 2'!R66+'COST SHARE YR 3'!R64&lt;49999),R64,50000-'COST SHARE YR 1'!R67-'COST SHARE YR 2'!R66)</f>
        <v>0</v>
      </c>
      <c r="S66" s="510">
        <f>IF(AND('COST SHARE YR 1'!S67+'COST SHARE YR 2'!S64&lt;49999,'COST SHARE YR 1'!S67+'COST SHARE YR 2'!S66+'COST SHARE YR 3'!S64&lt;49999),S64,50000-'COST SHARE YR 1'!S67-'COST SHARE YR 2'!S66)</f>
        <v>0</v>
      </c>
      <c r="T66" s="510">
        <f>IF(AND('COST SHARE YR 1'!T67+'COST SHARE YR 2'!T64&lt;49999,'COST SHARE YR 1'!T67+'COST SHARE YR 2'!T66+'COST SHARE YR 3'!T64&lt;49999),T64,50000-'COST SHARE YR 1'!T67-'COST SHARE YR 2'!T66)</f>
        <v>0</v>
      </c>
      <c r="U66" s="167">
        <f>SUM(P66:T66)</f>
        <v>0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497">
        <f>IF(H34&gt;0,Rates!C14*B34,0)+IF(I34&gt;0,Rates!B14*'COST SHARE YR 1'!B34,0)+IF('COST SHARE YR 1'!J34&gt;0,Rates!D14*'COST SHARE YR 1'!B34,0)</f>
        <v>0</v>
      </c>
      <c r="L67" s="24"/>
      <c r="M67" s="24"/>
      <c r="N67" s="427">
        <v>67</v>
      </c>
      <c r="O67" s="425" t="s">
        <v>159</v>
      </c>
      <c r="P67" s="162">
        <f>P64-P66</f>
        <v>0</v>
      </c>
      <c r="Q67" s="162">
        <f t="shared" ref="Q67:T67" si="6">Q64-Q66</f>
        <v>0</v>
      </c>
      <c r="R67" s="162">
        <f t="shared" si="6"/>
        <v>0</v>
      </c>
      <c r="S67" s="162">
        <f t="shared" si="6"/>
        <v>0</v>
      </c>
      <c r="T67" s="162">
        <f t="shared" si="6"/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492">
        <f>SUM(K59+K60+K61+K62+K63+K64+K66+K67)</f>
        <v>0</v>
      </c>
      <c r="L68" s="24"/>
      <c r="M68" s="24"/>
      <c r="P68" s="245">
        <f>SUM(P66:P67)</f>
        <v>0</v>
      </c>
      <c r="Q68" s="245">
        <f t="shared" ref="Q68:T68" si="7">SUM(Q66:Q67)</f>
        <v>0</v>
      </c>
      <c r="R68" s="245">
        <f t="shared" si="7"/>
        <v>0</v>
      </c>
      <c r="S68" s="245">
        <f t="shared" si="7"/>
        <v>0</v>
      </c>
      <c r="T68" s="245">
        <f t="shared" si="7"/>
        <v>0</v>
      </c>
      <c r="U68" s="245">
        <f>SUM(P68:T68)</f>
        <v>0</v>
      </c>
    </row>
    <row r="69" spans="1:21" ht="12" customHeight="1" thickBot="1">
      <c r="A69" s="266" t="s">
        <v>98</v>
      </c>
      <c r="B69" s="267" t="s">
        <v>99</v>
      </c>
      <c r="C69" s="267"/>
      <c r="D69" s="269"/>
      <c r="E69" s="269"/>
      <c r="F69" s="272"/>
      <c r="G69" s="143"/>
      <c r="H69" s="38"/>
      <c r="I69" s="39"/>
      <c r="J69" s="38"/>
      <c r="K69" s="492">
        <f>SUM(K68+K57+K51+K47+K40)</f>
        <v>0</v>
      </c>
      <c r="L69" s="24"/>
      <c r="M69" s="24"/>
      <c r="S69" s="18"/>
    </row>
    <row r="70" spans="1:21" ht="12" customHeight="1" thickBot="1">
      <c r="A70" s="266" t="s">
        <v>100</v>
      </c>
      <c r="B70" s="267" t="s">
        <v>101</v>
      </c>
      <c r="C70" s="267"/>
      <c r="D70" s="269"/>
      <c r="E70" s="269"/>
      <c r="F70" s="272"/>
      <c r="G70" s="40"/>
      <c r="H70" s="41"/>
      <c r="J70" s="15"/>
      <c r="K70" s="136"/>
      <c r="L70" s="24"/>
      <c r="M70" s="24"/>
    </row>
    <row r="71" spans="1:21" ht="12" customHeight="1" thickBot="1">
      <c r="D71" s="607">
        <f>Rates!B23</f>
        <v>0.49</v>
      </c>
      <c r="E71" s="17"/>
      <c r="F71" s="497">
        <f>IF(M71=1,K69-K47-K67-K64, K69-K47-K57-K67-K64)</f>
        <v>0</v>
      </c>
      <c r="G71" s="25"/>
      <c r="H71" s="42"/>
      <c r="J71" s="15"/>
      <c r="K71" s="492">
        <f>F71*Rates!B23</f>
        <v>0</v>
      </c>
      <c r="L71" s="24"/>
      <c r="M71" s="24"/>
      <c r="P71" s="152"/>
    </row>
    <row r="72" spans="1:21" ht="12" customHeight="1" thickBot="1">
      <c r="B72" s="293" t="s">
        <v>102</v>
      </c>
      <c r="C72" s="294"/>
      <c r="D72" s="295"/>
      <c r="E72" s="17"/>
      <c r="F72" s="26"/>
      <c r="G72" s="151"/>
      <c r="H72" s="24"/>
      <c r="J72" s="15"/>
      <c r="K72" s="492">
        <f>K71</f>
        <v>0</v>
      </c>
      <c r="L72" s="24"/>
    </row>
    <row r="73" spans="1:21" ht="12" customHeight="1" thickBot="1">
      <c r="A73" s="266" t="s">
        <v>103</v>
      </c>
      <c r="B73" s="267" t="s">
        <v>104</v>
      </c>
      <c r="C73" s="267"/>
      <c r="D73" s="269"/>
      <c r="E73" s="269"/>
      <c r="F73" s="272"/>
      <c r="G73" s="116"/>
      <c r="H73" s="21"/>
      <c r="I73" s="39"/>
      <c r="J73" s="38"/>
      <c r="K73" s="492">
        <f>K72+K69</f>
        <v>0</v>
      </c>
      <c r="L73" s="24"/>
      <c r="M73" s="24"/>
      <c r="O73" s="684"/>
      <c r="P73" s="684"/>
    </row>
    <row r="74" spans="1:21" ht="12" customHeight="1" thickBot="1">
      <c r="A74" s="290" t="s">
        <v>105</v>
      </c>
      <c r="B74" s="290" t="s">
        <v>106</v>
      </c>
      <c r="C74" s="290"/>
      <c r="D74" s="291"/>
      <c r="E74" s="291"/>
      <c r="F74" s="288"/>
      <c r="G74" s="287"/>
      <c r="H74" s="286"/>
      <c r="I74" s="140"/>
      <c r="J74" s="21"/>
      <c r="K74" s="136"/>
      <c r="L74" s="24"/>
      <c r="M74" s="24"/>
      <c r="O74" s="172"/>
    </row>
    <row r="75" spans="1:21" ht="12" customHeight="1" thickBot="1">
      <c r="A75" s="266" t="s">
        <v>107</v>
      </c>
      <c r="B75" s="267" t="s">
        <v>278</v>
      </c>
      <c r="C75" s="267"/>
      <c r="D75" s="272"/>
      <c r="E75" s="561"/>
      <c r="F75" s="289"/>
      <c r="G75" s="284"/>
      <c r="H75" s="285"/>
      <c r="I75" s="283"/>
      <c r="J75" s="142"/>
      <c r="K75" s="492">
        <f>K73</f>
        <v>0</v>
      </c>
      <c r="L75" s="24"/>
      <c r="M75" s="24"/>
      <c r="O75" s="172"/>
      <c r="P75" s="511"/>
    </row>
    <row r="76" spans="1:21" ht="12" customHeight="1">
      <c r="A76" s="15"/>
      <c r="K76" s="15"/>
      <c r="O76" s="172"/>
      <c r="P76" s="511"/>
    </row>
    <row r="77" spans="1:21" ht="12" customHeight="1">
      <c r="A77" s="15"/>
      <c r="K77" s="15"/>
      <c r="O77" s="37"/>
      <c r="P77" s="177"/>
    </row>
    <row r="78" spans="1:21" ht="12" customHeight="1">
      <c r="A78" s="15"/>
      <c r="G78" s="676"/>
      <c r="H78" s="687"/>
      <c r="I78" s="687"/>
      <c r="J78" s="687"/>
      <c r="K78" s="177"/>
      <c r="O78" s="172"/>
      <c r="P78" s="511"/>
    </row>
  </sheetData>
  <sheetProtection algorithmName="SHA-512" hashValue="oC6uHMiRAXDotTetchtXDHoYdQmxc3S+Mb/0mCM4dUs3hcrYkFkeH1/bszxF79meeOVoWqyUUmDngYVt+ciu7Q==" saltValue="LLOAM+OVlwWdiYrYvPD4pw==" spinCount="100000" sheet="1" objects="1" scenarios="1"/>
  <mergeCells count="11">
    <mergeCell ref="O6:Q6"/>
    <mergeCell ref="A1:E4"/>
    <mergeCell ref="O1:Q2"/>
    <mergeCell ref="O3:Q3"/>
    <mergeCell ref="O4:Q4"/>
    <mergeCell ref="O5:Q5"/>
    <mergeCell ref="O7:Q7"/>
    <mergeCell ref="O10:P10"/>
    <mergeCell ref="P12:Q12"/>
    <mergeCell ref="O73:P73"/>
    <mergeCell ref="G78:J78"/>
  </mergeCell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P60:P61 Q60 Q61:T61 R60:T60 O46:O49 K8 D11 D7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80"/>
  <sheetViews>
    <sheetView showGridLines="0" showZeros="0" zoomScaleNormal="100" workbookViewId="0">
      <selection activeCell="K8" sqref="K8"/>
    </sheetView>
  </sheetViews>
  <sheetFormatPr defaultColWidth="10.7265625" defaultRowHeight="12" customHeight="1"/>
  <cols>
    <col min="1" max="1" width="3" style="27" customWidth="1"/>
    <col min="2" max="2" width="2.1796875" style="15" customWidth="1"/>
    <col min="3" max="3" width="1.7265625" style="15" customWidth="1"/>
    <col min="4" max="4" width="20.7265625" style="113" customWidth="1"/>
    <col min="5" max="5" width="2.7265625" style="113" customWidth="1"/>
    <col min="6" max="6" width="12.54296875" style="113" customWidth="1"/>
    <col min="7" max="7" width="13.26953125" style="15" customWidth="1"/>
    <col min="8" max="8" width="5.1796875" style="15" customWidth="1"/>
    <col min="9" max="9" width="4.7265625" style="15" customWidth="1"/>
    <col min="10" max="10" width="4.7265625" style="24" customWidth="1"/>
    <col min="11" max="11" width="13.453125" style="153" bestFit="1" customWidth="1"/>
    <col min="12" max="12" width="10.453125" style="15" bestFit="1" customWidth="1"/>
    <col min="13" max="13" width="3.81640625" style="15" customWidth="1"/>
    <col min="14" max="14" width="4.1796875" style="15" customWidth="1"/>
    <col min="15" max="15" width="25.453125" style="120" bestFit="1" customWidth="1"/>
    <col min="16" max="21" width="10.7265625" style="15" customWidth="1"/>
    <col min="22" max="16384" width="10.7265625" style="15"/>
  </cols>
  <sheetData>
    <row r="1" spans="1:18" s="21" customFormat="1" ht="12" customHeight="1">
      <c r="A1" s="656" t="s">
        <v>42</v>
      </c>
      <c r="B1" s="656"/>
      <c r="C1" s="656"/>
      <c r="D1" s="656"/>
      <c r="E1" s="656"/>
      <c r="F1" s="158"/>
      <c r="J1" s="159"/>
      <c r="O1" s="650" t="s">
        <v>12</v>
      </c>
      <c r="P1" s="696"/>
      <c r="Q1" s="697"/>
    </row>
    <row r="2" spans="1:18" ht="12" customHeight="1">
      <c r="A2" s="657"/>
      <c r="B2" s="657"/>
      <c r="C2" s="657"/>
      <c r="D2" s="657"/>
      <c r="E2" s="657"/>
      <c r="G2" s="114"/>
      <c r="K2" s="15"/>
      <c r="O2" s="698"/>
      <c r="P2" s="699"/>
      <c r="Q2" s="700"/>
    </row>
    <row r="3" spans="1:18" ht="10.5">
      <c r="A3" s="657"/>
      <c r="B3" s="657"/>
      <c r="C3" s="657"/>
      <c r="D3" s="657"/>
      <c r="E3" s="657"/>
      <c r="G3" s="114" t="s">
        <v>148</v>
      </c>
      <c r="K3" s="15"/>
      <c r="O3" s="659" t="s">
        <v>218</v>
      </c>
      <c r="P3" s="660"/>
      <c r="Q3" s="661"/>
    </row>
    <row r="4" spans="1:18" ht="12" customHeight="1">
      <c r="A4" s="657"/>
      <c r="B4" s="657"/>
      <c r="C4" s="657"/>
      <c r="D4" s="657"/>
      <c r="E4" s="657"/>
      <c r="G4" s="40"/>
      <c r="K4" s="15"/>
      <c r="O4" s="662" t="s">
        <v>219</v>
      </c>
      <c r="P4" s="663"/>
      <c r="Q4" s="664"/>
    </row>
    <row r="5" spans="1:18" ht="12" customHeight="1">
      <c r="K5" s="15"/>
      <c r="L5" s="153"/>
      <c r="O5" s="665" t="s">
        <v>279</v>
      </c>
      <c r="P5" s="666"/>
      <c r="Q5" s="667"/>
    </row>
    <row r="6" spans="1:18" ht="12" customHeight="1" thickBot="1">
      <c r="G6" s="114" t="s">
        <v>46</v>
      </c>
      <c r="K6" s="15"/>
      <c r="L6" s="153"/>
      <c r="O6" s="668" t="s">
        <v>224</v>
      </c>
      <c r="P6" s="669"/>
      <c r="Q6" s="670"/>
    </row>
    <row r="7" spans="1:18" ht="12" customHeight="1" thickBot="1">
      <c r="A7" s="256" t="s">
        <v>50</v>
      </c>
      <c r="B7" s="257"/>
      <c r="C7" s="257"/>
      <c r="D7" s="261"/>
      <c r="E7" s="116"/>
      <c r="F7" s="116"/>
      <c r="G7" s="116"/>
      <c r="H7" s="117"/>
      <c r="I7" s="118"/>
      <c r="J7" s="118"/>
      <c r="K7" s="119" t="s">
        <v>41</v>
      </c>
      <c r="L7" s="427"/>
      <c r="M7" s="114"/>
      <c r="O7" s="647" t="s">
        <v>220</v>
      </c>
      <c r="P7" s="648"/>
      <c r="Q7" s="649"/>
    </row>
    <row r="8" spans="1:18" ht="12" customHeight="1" thickBot="1">
      <c r="A8" s="9"/>
      <c r="B8" s="10"/>
      <c r="C8" s="10"/>
      <c r="D8" s="31" t="s">
        <v>150</v>
      </c>
      <c r="E8" s="10"/>
      <c r="F8" s="10"/>
      <c r="G8" s="10"/>
      <c r="H8" s="12"/>
      <c r="I8" s="13"/>
      <c r="J8" s="10"/>
      <c r="K8" s="107">
        <f>'YR 1'!K8</f>
        <v>0</v>
      </c>
      <c r="L8" s="471"/>
      <c r="M8" s="41"/>
      <c r="O8" s="673" t="s">
        <v>221</v>
      </c>
      <c r="P8" s="674"/>
      <c r="Q8" s="675"/>
    </row>
    <row r="9" spans="1:18" ht="12" customHeight="1" thickBot="1">
      <c r="A9" s="15"/>
      <c r="D9" s="17"/>
      <c r="E9" s="17"/>
      <c r="F9" s="17"/>
      <c r="G9" s="17"/>
      <c r="H9" s="121"/>
      <c r="I9" s="122"/>
      <c r="J9" s="41"/>
      <c r="K9" s="123" t="s">
        <v>52</v>
      </c>
      <c r="L9" s="247"/>
      <c r="M9" s="26"/>
      <c r="O9" s="206"/>
      <c r="P9" s="207"/>
      <c r="Q9" s="207"/>
    </row>
    <row r="10" spans="1:18" ht="12" customHeight="1" thickBot="1">
      <c r="A10" s="266" t="s">
        <v>51</v>
      </c>
      <c r="B10" s="257"/>
      <c r="C10" s="257"/>
      <c r="D10" s="258"/>
      <c r="E10" s="260"/>
      <c r="F10" s="261"/>
      <c r="G10" s="17"/>
      <c r="H10" s="18"/>
      <c r="I10" s="18"/>
      <c r="J10" s="15" t="s">
        <v>7</v>
      </c>
      <c r="K10" s="110"/>
      <c r="L10" s="150"/>
      <c r="O10" s="701" t="s">
        <v>142</v>
      </c>
      <c r="P10" s="702"/>
      <c r="Q10" s="221">
        <f>K77</f>
        <v>0</v>
      </c>
    </row>
    <row r="11" spans="1:18" ht="12" customHeight="1" thickBot="1">
      <c r="D11" s="249">
        <f>'YR 1'!D11</f>
        <v>0</v>
      </c>
      <c r="E11" s="17"/>
      <c r="F11" s="17"/>
      <c r="G11" s="17"/>
      <c r="H11" s="13"/>
      <c r="I11" s="13"/>
      <c r="J11" s="32" t="s">
        <v>40</v>
      </c>
      <c r="K11" s="107"/>
      <c r="L11" s="150"/>
      <c r="O11" s="206"/>
      <c r="P11" s="207"/>
      <c r="Q11" s="207"/>
    </row>
    <row r="12" spans="1:18" ht="12" customHeight="1" thickBot="1">
      <c r="A12" s="256" t="s">
        <v>53</v>
      </c>
      <c r="B12" s="257"/>
      <c r="C12" s="257"/>
      <c r="D12" s="258"/>
      <c r="E12" s="258"/>
      <c r="F12" s="258"/>
      <c r="G12" s="259"/>
      <c r="H12" s="216"/>
      <c r="I12" s="40" t="s">
        <v>14</v>
      </c>
      <c r="J12" s="124"/>
      <c r="K12" s="125"/>
      <c r="L12" s="472"/>
      <c r="M12" s="41"/>
      <c r="O12" s="206"/>
      <c r="P12" s="695"/>
      <c r="Q12" s="695"/>
    </row>
    <row r="13" spans="1:18" ht="12" customHeight="1" thickBot="1">
      <c r="D13" s="26"/>
      <c r="E13" s="26"/>
      <c r="F13" s="26"/>
      <c r="G13" s="26"/>
      <c r="H13" s="126"/>
      <c r="I13" s="127" t="s">
        <v>54</v>
      </c>
      <c r="J13" s="32"/>
      <c r="K13" s="128" t="s">
        <v>55</v>
      </c>
      <c r="L13" s="130" t="s">
        <v>275</v>
      </c>
      <c r="M13" s="40"/>
      <c r="P13" s="114" t="s">
        <v>36</v>
      </c>
      <c r="Q13" s="114" t="s">
        <v>8</v>
      </c>
    </row>
    <row r="14" spans="1:18" ht="12" customHeight="1" thickBot="1">
      <c r="B14" s="10"/>
      <c r="C14" s="10"/>
      <c r="D14" s="255" t="s">
        <v>233</v>
      </c>
      <c r="E14" s="35"/>
      <c r="F14" s="35"/>
      <c r="G14" s="35"/>
      <c r="H14" s="129" t="s">
        <v>56</v>
      </c>
      <c r="I14" s="130" t="s">
        <v>57</v>
      </c>
      <c r="J14" s="130" t="s">
        <v>58</v>
      </c>
      <c r="K14" s="131"/>
      <c r="L14" s="131"/>
      <c r="M14" s="40"/>
      <c r="P14" s="114" t="s">
        <v>59</v>
      </c>
      <c r="Q14" s="114" t="s">
        <v>9</v>
      </c>
      <c r="R14" s="16" t="s">
        <v>114</v>
      </c>
    </row>
    <row r="15" spans="1:18" ht="12" customHeight="1">
      <c r="A15" s="132">
        <v>1</v>
      </c>
      <c r="B15" s="20"/>
      <c r="C15" s="21"/>
      <c r="D15" s="63">
        <f>D11</f>
        <v>0</v>
      </c>
      <c r="E15" s="33"/>
      <c r="F15" s="33"/>
      <c r="G15" s="33"/>
      <c r="H15" s="107"/>
      <c r="I15" s="107"/>
      <c r="J15" s="107"/>
      <c r="K15" s="59">
        <f>(IF(R15&gt;11, (P15*H15),0)+IF(R15&lt;12, (P15*(I15+J15)),0))</f>
        <v>0</v>
      </c>
      <c r="L15" s="568">
        <f>'COST SHARE YR 4'!K15</f>
        <v>0</v>
      </c>
      <c r="M15" s="24"/>
      <c r="N15" s="15" t="s">
        <v>18</v>
      </c>
      <c r="O15" s="156">
        <f>D15</f>
        <v>0</v>
      </c>
      <c r="P15" s="70">
        <f>Q15/R15</f>
        <v>0</v>
      </c>
      <c r="Q15" s="106">
        <f>'YR 3'!Q15</f>
        <v>0</v>
      </c>
      <c r="R15" s="296">
        <f>'YR 1'!R15</f>
        <v>9</v>
      </c>
    </row>
    <row r="16" spans="1:18" ht="12" customHeight="1">
      <c r="A16" s="132">
        <v>2</v>
      </c>
      <c r="B16" s="20"/>
      <c r="C16" s="21"/>
      <c r="D16" s="220">
        <f>'YR 1'!D16</f>
        <v>0</v>
      </c>
      <c r="E16" s="33"/>
      <c r="F16" s="33"/>
      <c r="G16" s="33"/>
      <c r="H16" s="107"/>
      <c r="I16" s="107"/>
      <c r="J16" s="107"/>
      <c r="K16" s="59">
        <f t="shared" ref="K16:K24" si="0">(IF(R16&gt;11, (P16*H16),0)+IF(R16&lt;12, (P16*(I16+J16)),0))</f>
        <v>0</v>
      </c>
      <c r="L16" s="568">
        <f>'COST SHARE YR 4'!K16</f>
        <v>0</v>
      </c>
      <c r="M16" s="24"/>
      <c r="N16" s="15" t="s">
        <v>19</v>
      </c>
      <c r="O16" s="156">
        <f>D16</f>
        <v>0</v>
      </c>
      <c r="P16" s="70">
        <f>Q16/R16</f>
        <v>0</v>
      </c>
      <c r="Q16" s="106">
        <f>'YR 3'!Q16</f>
        <v>0</v>
      </c>
      <c r="R16" s="296">
        <f>'YR 1'!R16</f>
        <v>9</v>
      </c>
    </row>
    <row r="17" spans="1:18" ht="12" customHeight="1">
      <c r="A17" s="132">
        <v>3</v>
      </c>
      <c r="B17" s="20"/>
      <c r="C17" s="21"/>
      <c r="D17" s="220">
        <f>'YR 1'!D17</f>
        <v>0</v>
      </c>
      <c r="E17" s="33"/>
      <c r="F17" s="33"/>
      <c r="G17" s="33"/>
      <c r="H17" s="107"/>
      <c r="I17" s="107"/>
      <c r="J17" s="107"/>
      <c r="K17" s="59">
        <f t="shared" si="0"/>
        <v>0</v>
      </c>
      <c r="L17" s="568">
        <f>'COST SHARE YR 4'!K17</f>
        <v>0</v>
      </c>
      <c r="M17" s="24"/>
      <c r="N17" s="15" t="s">
        <v>19</v>
      </c>
      <c r="O17" s="156">
        <f t="shared" ref="O17:O24" si="1">D17</f>
        <v>0</v>
      </c>
      <c r="P17" s="70">
        <f t="shared" ref="P17:P24" si="2">Q17/R17</f>
        <v>0</v>
      </c>
      <c r="Q17" s="106">
        <f>'YR 3'!Q17</f>
        <v>0</v>
      </c>
      <c r="R17" s="296">
        <f>'YR 1'!R17</f>
        <v>9</v>
      </c>
    </row>
    <row r="18" spans="1:18" ht="12" customHeight="1">
      <c r="A18" s="132">
        <v>4</v>
      </c>
      <c r="B18" s="20"/>
      <c r="C18" s="21"/>
      <c r="D18" s="220">
        <f>'YR 1'!D18</f>
        <v>0</v>
      </c>
      <c r="E18" s="33"/>
      <c r="F18" s="33"/>
      <c r="G18" s="33"/>
      <c r="H18" s="107"/>
      <c r="I18" s="107"/>
      <c r="J18" s="107"/>
      <c r="K18" s="59">
        <f t="shared" si="0"/>
        <v>0</v>
      </c>
      <c r="L18" s="568">
        <f>'COST SHARE YR 4'!K18</f>
        <v>0</v>
      </c>
      <c r="M18" s="24"/>
      <c r="N18" s="15" t="s">
        <v>19</v>
      </c>
      <c r="O18" s="156">
        <f t="shared" si="1"/>
        <v>0</v>
      </c>
      <c r="P18" s="70">
        <f t="shared" si="2"/>
        <v>0</v>
      </c>
      <c r="Q18" s="106">
        <f>'YR 3'!Q18</f>
        <v>0</v>
      </c>
      <c r="R18" s="296">
        <f>'YR 1'!R18</f>
        <v>9</v>
      </c>
    </row>
    <row r="19" spans="1:18" ht="12" customHeight="1">
      <c r="A19" s="132">
        <v>5</v>
      </c>
      <c r="B19" s="20"/>
      <c r="C19" s="21"/>
      <c r="D19" s="220">
        <f>'YR 1'!D19</f>
        <v>0</v>
      </c>
      <c r="E19" s="33"/>
      <c r="F19" s="33"/>
      <c r="G19" s="33"/>
      <c r="H19" s="107"/>
      <c r="I19" s="107"/>
      <c r="J19" s="107"/>
      <c r="K19" s="59">
        <f t="shared" si="0"/>
        <v>0</v>
      </c>
      <c r="L19" s="568">
        <f>'COST SHARE YR 4'!K19</f>
        <v>0</v>
      </c>
      <c r="M19" s="24"/>
      <c r="N19" s="15" t="s">
        <v>19</v>
      </c>
      <c r="O19" s="156">
        <f t="shared" si="1"/>
        <v>0</v>
      </c>
      <c r="P19" s="70">
        <f t="shared" si="2"/>
        <v>0</v>
      </c>
      <c r="Q19" s="106">
        <f>'YR 3'!Q19</f>
        <v>0</v>
      </c>
      <c r="R19" s="296">
        <f>'YR 1'!R19</f>
        <v>9</v>
      </c>
    </row>
    <row r="20" spans="1:18" ht="12" customHeight="1">
      <c r="A20" s="132">
        <v>6</v>
      </c>
      <c r="B20" s="20"/>
      <c r="C20" s="21"/>
      <c r="D20" s="220">
        <f>'YR 1'!D20</f>
        <v>0</v>
      </c>
      <c r="E20" s="33"/>
      <c r="F20" s="33"/>
      <c r="G20" s="33"/>
      <c r="H20" s="107"/>
      <c r="I20" s="107"/>
      <c r="J20" s="107"/>
      <c r="K20" s="59">
        <f t="shared" si="0"/>
        <v>0</v>
      </c>
      <c r="L20" s="568">
        <f>'COST SHARE YR 4'!K20</f>
        <v>0</v>
      </c>
      <c r="M20" s="24"/>
      <c r="N20" s="15" t="s">
        <v>19</v>
      </c>
      <c r="O20" s="156">
        <f t="shared" si="1"/>
        <v>0</v>
      </c>
      <c r="P20" s="70">
        <f t="shared" si="2"/>
        <v>0</v>
      </c>
      <c r="Q20" s="106">
        <f>'YR 3'!Q20</f>
        <v>0</v>
      </c>
      <c r="R20" s="296">
        <f>'YR 1'!R20</f>
        <v>9</v>
      </c>
    </row>
    <row r="21" spans="1:18" ht="12" customHeight="1">
      <c r="A21" s="132">
        <v>7</v>
      </c>
      <c r="B21" s="20"/>
      <c r="C21" s="21"/>
      <c r="D21" s="220">
        <f>'YR 1'!D21</f>
        <v>0</v>
      </c>
      <c r="E21" s="33"/>
      <c r="F21" s="33"/>
      <c r="G21" s="33"/>
      <c r="H21" s="107"/>
      <c r="I21" s="107"/>
      <c r="J21" s="107"/>
      <c r="K21" s="59">
        <f t="shared" si="0"/>
        <v>0</v>
      </c>
      <c r="L21" s="568">
        <f>'COST SHARE YR 4'!K21</f>
        <v>0</v>
      </c>
      <c r="M21" s="24"/>
      <c r="N21" s="15" t="s">
        <v>19</v>
      </c>
      <c r="O21" s="156">
        <f t="shared" si="1"/>
        <v>0</v>
      </c>
      <c r="P21" s="70">
        <f t="shared" si="2"/>
        <v>0</v>
      </c>
      <c r="Q21" s="106">
        <f>'YR 3'!Q21</f>
        <v>0</v>
      </c>
      <c r="R21" s="296">
        <f>'YR 1'!R21</f>
        <v>9</v>
      </c>
    </row>
    <row r="22" spans="1:18" ht="12" customHeight="1">
      <c r="A22" s="132">
        <v>8</v>
      </c>
      <c r="B22" s="20"/>
      <c r="C22" s="21"/>
      <c r="D22" s="220">
        <f>'YR 1'!D22</f>
        <v>0</v>
      </c>
      <c r="E22" s="33"/>
      <c r="F22" s="33"/>
      <c r="G22" s="33"/>
      <c r="H22" s="107"/>
      <c r="I22" s="107"/>
      <c r="J22" s="107"/>
      <c r="K22" s="59">
        <f t="shared" si="0"/>
        <v>0</v>
      </c>
      <c r="L22" s="568">
        <f>'COST SHARE YR 4'!K22</f>
        <v>0</v>
      </c>
      <c r="M22" s="24"/>
      <c r="N22" s="15" t="s">
        <v>19</v>
      </c>
      <c r="O22" s="156">
        <f t="shared" si="1"/>
        <v>0</v>
      </c>
      <c r="P22" s="70">
        <f t="shared" si="2"/>
        <v>0</v>
      </c>
      <c r="Q22" s="106">
        <f>'YR 3'!Q22</f>
        <v>0</v>
      </c>
      <c r="R22" s="296">
        <f>'YR 1'!R22</f>
        <v>9</v>
      </c>
    </row>
    <row r="23" spans="1:18" ht="12" customHeight="1">
      <c r="A23" s="132">
        <v>9</v>
      </c>
      <c r="B23" s="20"/>
      <c r="C23" s="21"/>
      <c r="D23" s="220">
        <f>'YR 1'!D23</f>
        <v>0</v>
      </c>
      <c r="E23" s="33"/>
      <c r="F23" s="33"/>
      <c r="G23" s="33"/>
      <c r="H23" s="107"/>
      <c r="I23" s="107"/>
      <c r="J23" s="107"/>
      <c r="K23" s="59">
        <f t="shared" si="0"/>
        <v>0</v>
      </c>
      <c r="L23" s="568">
        <f>'COST SHARE YR 4'!K23</f>
        <v>0</v>
      </c>
      <c r="M23" s="24"/>
      <c r="N23" s="15" t="s">
        <v>19</v>
      </c>
      <c r="O23" s="156">
        <f t="shared" si="1"/>
        <v>0</v>
      </c>
      <c r="P23" s="70">
        <f t="shared" si="2"/>
        <v>0</v>
      </c>
      <c r="Q23" s="106">
        <f>'YR 3'!Q23</f>
        <v>0</v>
      </c>
      <c r="R23" s="296">
        <f>'YR 1'!R23</f>
        <v>9</v>
      </c>
    </row>
    <row r="24" spans="1:18" ht="12" customHeight="1">
      <c r="A24" s="132">
        <v>10</v>
      </c>
      <c r="B24" s="20"/>
      <c r="C24" s="21"/>
      <c r="D24" s="220">
        <f>'YR 1'!D24</f>
        <v>0</v>
      </c>
      <c r="E24" s="33"/>
      <c r="F24" s="33"/>
      <c r="G24" s="33"/>
      <c r="H24" s="107"/>
      <c r="I24" s="107"/>
      <c r="J24" s="107"/>
      <c r="K24" s="59">
        <f t="shared" si="0"/>
        <v>0</v>
      </c>
      <c r="L24" s="568">
        <f>'COST SHARE YR 4'!K24</f>
        <v>0</v>
      </c>
      <c r="M24" s="24"/>
      <c r="N24" s="15" t="s">
        <v>19</v>
      </c>
      <c r="O24" s="156">
        <f t="shared" si="1"/>
        <v>0</v>
      </c>
      <c r="P24" s="70">
        <f t="shared" si="2"/>
        <v>0</v>
      </c>
      <c r="Q24" s="106">
        <f>'YR 3'!Q24</f>
        <v>0</v>
      </c>
      <c r="R24" s="296">
        <f>'YR 1'!R24</f>
        <v>9</v>
      </c>
    </row>
    <row r="25" spans="1:18" ht="12" customHeight="1">
      <c r="A25" s="132"/>
      <c r="B25" s="21"/>
      <c r="C25" s="21"/>
      <c r="D25" s="109" t="s">
        <v>263</v>
      </c>
      <c r="E25" s="36"/>
      <c r="F25" s="36"/>
      <c r="G25" s="34"/>
      <c r="H25" s="107"/>
      <c r="I25" s="208"/>
      <c r="J25" s="208"/>
      <c r="K25" s="59">
        <f>((H25)*P25)</f>
        <v>0</v>
      </c>
      <c r="L25" s="568">
        <f>'COST SHARE YR 4'!K25</f>
        <v>0</v>
      </c>
      <c r="M25" s="24"/>
      <c r="O25" s="175" t="s">
        <v>264</v>
      </c>
      <c r="P25" s="70">
        <f t="shared" ref="P25:P32" si="3">Q25/12</f>
        <v>0</v>
      </c>
      <c r="Q25" s="106">
        <f>'YR 3'!Q25</f>
        <v>0</v>
      </c>
      <c r="R25" s="134"/>
    </row>
    <row r="26" spans="1:18" ht="12" customHeight="1">
      <c r="A26" s="132"/>
      <c r="B26" s="21"/>
      <c r="C26" s="21"/>
      <c r="D26" s="109" t="s">
        <v>263</v>
      </c>
      <c r="E26" s="33"/>
      <c r="F26" s="33"/>
      <c r="G26" s="35"/>
      <c r="H26" s="107"/>
      <c r="I26" s="208"/>
      <c r="J26" s="208"/>
      <c r="K26" s="59">
        <f>((H26)*P26)</f>
        <v>0</v>
      </c>
      <c r="L26" s="568">
        <f>'COST SHARE YR 4'!K26</f>
        <v>0</v>
      </c>
      <c r="M26" s="24"/>
      <c r="O26" s="175" t="s">
        <v>264</v>
      </c>
      <c r="P26" s="70">
        <f>Q26/12</f>
        <v>0</v>
      </c>
      <c r="Q26" s="106">
        <f>'YR 3'!Q26</f>
        <v>0</v>
      </c>
      <c r="R26" s="134"/>
    </row>
    <row r="27" spans="1:18" ht="12" customHeight="1">
      <c r="A27" s="132"/>
      <c r="B27" s="21"/>
      <c r="C27" s="21"/>
      <c r="D27" s="109" t="s">
        <v>263</v>
      </c>
      <c r="E27" s="33"/>
      <c r="F27" s="33"/>
      <c r="G27" s="35"/>
      <c r="H27" s="107"/>
      <c r="I27" s="208"/>
      <c r="J27" s="208"/>
      <c r="K27" s="59">
        <f>((H27)*P27)</f>
        <v>0</v>
      </c>
      <c r="L27" s="568">
        <f>'COST SHARE YR 4'!K27</f>
        <v>0</v>
      </c>
      <c r="M27" s="24"/>
      <c r="O27" s="175" t="s">
        <v>264</v>
      </c>
      <c r="P27" s="70">
        <f>Q27/12</f>
        <v>0</v>
      </c>
      <c r="Q27" s="106">
        <f>'YR 3'!Q27</f>
        <v>0</v>
      </c>
      <c r="R27" s="134"/>
    </row>
    <row r="28" spans="1:18" ht="12" customHeight="1" thickBot="1">
      <c r="A28" s="132"/>
      <c r="B28" s="21"/>
      <c r="C28" s="21"/>
      <c r="D28" s="109" t="s">
        <v>263</v>
      </c>
      <c r="E28" s="33"/>
      <c r="F28" s="33"/>
      <c r="G28" s="35"/>
      <c r="H28" s="232"/>
      <c r="I28" s="439"/>
      <c r="J28" s="439"/>
      <c r="K28" s="234">
        <f>((H28)*P28)</f>
        <v>0</v>
      </c>
      <c r="L28" s="568">
        <f>'COST SHARE YR 4'!K28</f>
        <v>0</v>
      </c>
      <c r="M28" s="24"/>
      <c r="O28" s="175" t="s">
        <v>264</v>
      </c>
      <c r="P28" s="70">
        <f>Q28/12</f>
        <v>0</v>
      </c>
      <c r="Q28" s="106">
        <f>'YR 3'!Q28</f>
        <v>0</v>
      </c>
      <c r="R28" s="134"/>
    </row>
    <row r="29" spans="1:18" ht="12" customHeight="1" thickBot="1">
      <c r="A29" s="135"/>
      <c r="B29" s="38"/>
      <c r="C29" s="21"/>
      <c r="D29" s="297" t="s">
        <v>232</v>
      </c>
      <c r="E29" s="33"/>
      <c r="F29" s="33"/>
      <c r="G29" s="33"/>
      <c r="H29" s="235">
        <f>SUM(H15:H28)</f>
        <v>0</v>
      </c>
      <c r="I29" s="236">
        <f>SUM(I15:I28)</f>
        <v>0</v>
      </c>
      <c r="J29" s="236">
        <f>SUM(J15:J28)</f>
        <v>0</v>
      </c>
      <c r="K29" s="237">
        <f>SUM(K15:K28)</f>
        <v>0</v>
      </c>
      <c r="L29" s="617">
        <f>'COST SHARE YR 4'!K29</f>
        <v>0</v>
      </c>
      <c r="M29" s="24"/>
      <c r="O29" s="120" t="s">
        <v>6</v>
      </c>
      <c r="P29" s="71">
        <f t="shared" si="3"/>
        <v>0</v>
      </c>
      <c r="Q29" s="106">
        <f>'YR 3'!Q29</f>
        <v>0</v>
      </c>
      <c r="R29" s="134"/>
    </row>
    <row r="30" spans="1:18" ht="12" customHeight="1" thickBot="1">
      <c r="A30" s="132"/>
      <c r="B30" s="17"/>
      <c r="C30" s="22"/>
      <c r="E30" s="33"/>
      <c r="F30" s="33"/>
      <c r="G30" s="33"/>
      <c r="L30" s="474"/>
      <c r="M30" s="24"/>
      <c r="O30" s="120" t="s">
        <v>6</v>
      </c>
      <c r="P30" s="71">
        <f t="shared" si="3"/>
        <v>0</v>
      </c>
      <c r="Q30" s="106">
        <f>'YR 3'!Q30</f>
        <v>0</v>
      </c>
      <c r="R30" s="134"/>
    </row>
    <row r="31" spans="1:18" ht="12" customHeight="1" thickBot="1">
      <c r="A31" s="222" t="s">
        <v>61</v>
      </c>
      <c r="B31" s="211" t="s">
        <v>242</v>
      </c>
      <c r="C31" s="223"/>
      <c r="D31" s="213"/>
      <c r="E31" s="213"/>
      <c r="F31" s="213"/>
      <c r="G31" s="213"/>
      <c r="H31" s="214"/>
      <c r="I31" s="214"/>
      <c r="J31" s="214"/>
      <c r="K31" s="215"/>
      <c r="L31" s="475"/>
      <c r="M31" s="24"/>
      <c r="O31" s="120" t="s">
        <v>236</v>
      </c>
      <c r="P31" s="71">
        <f t="shared" si="3"/>
        <v>0</v>
      </c>
      <c r="Q31" s="106">
        <f>'YR 3'!Q31</f>
        <v>0</v>
      </c>
      <c r="R31" s="134"/>
    </row>
    <row r="32" spans="1:18" ht="12" customHeight="1">
      <c r="A32" s="132">
        <v>1</v>
      </c>
      <c r="B32" s="548"/>
      <c r="D32" s="35" t="s">
        <v>234</v>
      </c>
      <c r="E32" s="26"/>
      <c r="F32" s="26"/>
      <c r="G32" s="26"/>
      <c r="H32" s="107"/>
      <c r="I32" s="224"/>
      <c r="J32" s="224"/>
      <c r="K32" s="209">
        <f>(P29*H32)*B32</f>
        <v>0</v>
      </c>
      <c r="L32" s="617">
        <f>'COST SHARE YR 4'!K32</f>
        <v>0</v>
      </c>
      <c r="M32" s="24"/>
      <c r="O32" s="120" t="s">
        <v>16</v>
      </c>
      <c r="P32" s="71">
        <f t="shared" si="3"/>
        <v>0</v>
      </c>
      <c r="Q32" s="106">
        <f>'YR 3'!Q32</f>
        <v>0</v>
      </c>
      <c r="R32" s="134"/>
    </row>
    <row r="33" spans="1:16" ht="12" customHeight="1" thickBot="1">
      <c r="A33" s="132">
        <v>2</v>
      </c>
      <c r="B33" s="549"/>
      <c r="C33" s="21"/>
      <c r="D33" s="33" t="s">
        <v>234</v>
      </c>
      <c r="E33" s="33"/>
      <c r="F33" s="118"/>
      <c r="G33" s="118"/>
      <c r="H33" s="107"/>
      <c r="I33" s="197"/>
      <c r="J33" s="197"/>
      <c r="K33" s="65">
        <f>(P30*H33)*B33</f>
        <v>0</v>
      </c>
      <c r="L33" s="617">
        <f>'COST SHARE YR 4'!K33</f>
        <v>0</v>
      </c>
      <c r="M33" s="24"/>
    </row>
    <row r="34" spans="1:16" ht="12" customHeight="1" thickBot="1">
      <c r="A34" s="132">
        <v>3</v>
      </c>
      <c r="B34" s="547"/>
      <c r="C34" s="21"/>
      <c r="D34" s="33" t="s">
        <v>238</v>
      </c>
      <c r="E34" s="33"/>
      <c r="F34" s="68">
        <f>Q31/12</f>
        <v>0</v>
      </c>
      <c r="G34" s="137" t="s">
        <v>10</v>
      </c>
      <c r="H34" s="107"/>
      <c r="I34" s="203"/>
      <c r="J34" s="203"/>
      <c r="K34" s="65">
        <f>B34*F34*H34</f>
        <v>0</v>
      </c>
      <c r="L34" s="617">
        <f>'COST SHARE YR 4'!K34</f>
        <v>0</v>
      </c>
      <c r="M34" s="24"/>
    </row>
    <row r="35" spans="1:16" ht="12" customHeight="1">
      <c r="A35" s="132">
        <v>4</v>
      </c>
      <c r="B35" s="186"/>
      <c r="C35" s="610"/>
      <c r="D35" s="33" t="s">
        <v>237</v>
      </c>
      <c r="E35" s="33"/>
      <c r="F35" s="26"/>
      <c r="G35" s="33"/>
      <c r="H35" s="107"/>
      <c r="I35" s="138" t="s">
        <v>37</v>
      </c>
      <c r="J35" s="138">
        <v>0</v>
      </c>
      <c r="K35" s="65">
        <f>B35*(Rates!B19*Rates!B20)*H35</f>
        <v>0</v>
      </c>
      <c r="L35" s="617">
        <f>'COST SHARE YR 4'!K35</f>
        <v>0</v>
      </c>
      <c r="M35" s="24"/>
      <c r="O35" s="24"/>
      <c r="P35" s="25" t="s">
        <v>65</v>
      </c>
    </row>
    <row r="36" spans="1:16" ht="12" customHeight="1">
      <c r="A36" s="142"/>
      <c r="B36" s="186"/>
      <c r="D36" s="36" t="s">
        <v>254</v>
      </c>
      <c r="H36" s="107"/>
      <c r="I36" s="138" t="s">
        <v>37</v>
      </c>
      <c r="J36" s="138"/>
      <c r="K36" s="65">
        <f>B36*(Rates!B19*Rates!B20)*H36</f>
        <v>0</v>
      </c>
      <c r="L36" s="617">
        <f>'COST SHARE YR 4'!K36</f>
        <v>0</v>
      </c>
      <c r="M36" s="24"/>
      <c r="N36" s="15" t="s">
        <v>18</v>
      </c>
      <c r="O36" s="154">
        <f>D11</f>
        <v>0</v>
      </c>
      <c r="P36" s="231">
        <f>IF(R15&gt;11, (H15*Rates!B10+P15*H15*Rates!B4), ((I15*P15)*Rates!B4)+(I15*Rates!B9)+((J15*P15)*Rates!B4))</f>
        <v>0</v>
      </c>
    </row>
    <row r="37" spans="1:16" ht="12" customHeight="1" thickBot="1">
      <c r="A37" s="132">
        <v>5</v>
      </c>
      <c r="B37" s="595"/>
      <c r="C37" s="21"/>
      <c r="D37" s="26" t="s">
        <v>239</v>
      </c>
      <c r="E37" s="33"/>
      <c r="F37" s="33"/>
      <c r="G37" s="33"/>
      <c r="H37" s="107"/>
      <c r="I37" s="138" t="s">
        <v>17</v>
      </c>
      <c r="J37" s="138"/>
      <c r="K37" s="65">
        <f>P32*B37*H37</f>
        <v>0</v>
      </c>
      <c r="L37" s="617">
        <f>'COST SHARE YR 4'!K37</f>
        <v>0</v>
      </c>
      <c r="M37" s="24"/>
      <c r="N37" s="15" t="s">
        <v>19</v>
      </c>
      <c r="O37" s="154">
        <f>D16</f>
        <v>0</v>
      </c>
      <c r="P37" s="231">
        <f>IF(R16&gt;11, (H16*Rates!B10+P16*H16*Rates!B4), ((I16*P16)*Rates!B4)+(I16*Rates!B9)+((J16*P16)*Rates!B4))</f>
        <v>0</v>
      </c>
    </row>
    <row r="38" spans="1:16" ht="12" customHeight="1" thickBot="1">
      <c r="A38" s="135"/>
      <c r="B38" s="574" t="s">
        <v>74</v>
      </c>
      <c r="C38" s="578"/>
      <c r="D38" s="571"/>
      <c r="E38" s="571"/>
      <c r="F38" s="572"/>
      <c r="G38" s="33"/>
      <c r="H38" s="22"/>
      <c r="I38" s="140"/>
      <c r="J38" s="21"/>
      <c r="K38" s="66">
        <f>SUM(K29:K37)</f>
        <v>0</v>
      </c>
      <c r="L38" s="624">
        <f>'COST SHARE YR 4'!K38</f>
        <v>0</v>
      </c>
      <c r="M38" s="24"/>
      <c r="N38" s="15" t="s">
        <v>19</v>
      </c>
      <c r="O38" s="154">
        <f t="shared" ref="O38:O45" si="4">D17</f>
        <v>0</v>
      </c>
      <c r="P38" s="231">
        <f>IF(R17&gt;11, (H17*Rates!B10+P17*H17*Rates!B4), ((I17*P17)*Rates!B4)+(I17*Rates!B9)+((J17*P17)*Rates!B4))</f>
        <v>0</v>
      </c>
    </row>
    <row r="39" spans="1:16" ht="12" customHeight="1" thickBot="1">
      <c r="A39" s="262" t="s">
        <v>75</v>
      </c>
      <c r="B39" s="303" t="s">
        <v>76</v>
      </c>
      <c r="C39" s="303"/>
      <c r="D39" s="304"/>
      <c r="E39" s="304"/>
      <c r="F39" s="606"/>
      <c r="G39" s="141"/>
      <c r="H39" s="21"/>
      <c r="I39" s="140"/>
      <c r="J39" s="21"/>
      <c r="K39" s="66">
        <f>P56</f>
        <v>0</v>
      </c>
      <c r="L39" s="624">
        <f>'COST SHARE YR 4'!K39</f>
        <v>0</v>
      </c>
      <c r="M39" s="24"/>
      <c r="N39" s="15" t="s">
        <v>19</v>
      </c>
      <c r="O39" s="154">
        <f t="shared" si="4"/>
        <v>0</v>
      </c>
      <c r="P39" s="231">
        <f>IF(R18&gt;11, (H18*Rates!B10+P18*H18*Rates!B4), ((I18*P18)*Rates!B4)+(I18*Rates!B9)+((J18*P18)*Rates!B4))</f>
        <v>0</v>
      </c>
    </row>
    <row r="40" spans="1:16" ht="12" customHeight="1" thickBot="1">
      <c r="B40" s="577" t="s">
        <v>77</v>
      </c>
      <c r="C40" s="578"/>
      <c r="D40" s="579"/>
      <c r="E40" s="579"/>
      <c r="F40" s="579"/>
      <c r="G40" s="580"/>
      <c r="H40" s="21"/>
      <c r="I40" s="38"/>
      <c r="J40" s="38"/>
      <c r="K40" s="66">
        <f>SUM(K38:K39)</f>
        <v>0</v>
      </c>
      <c r="L40" s="624">
        <f>'COST SHARE YR 4'!K40</f>
        <v>0</v>
      </c>
      <c r="M40" s="24"/>
      <c r="N40" s="15" t="s">
        <v>19</v>
      </c>
      <c r="O40" s="154">
        <f t="shared" si="4"/>
        <v>0</v>
      </c>
      <c r="P40" s="231">
        <f>IF(R19&gt;11, (H19*Rates!B10+P19*H19*Rates!B4), ((I19*P19)*Rates!B4)+(I19*Rates!B9)+((J19*P19)*Rates!B4))</f>
        <v>0</v>
      </c>
    </row>
    <row r="41" spans="1:16" ht="12" customHeight="1" thickBot="1">
      <c r="A41" s="256" t="s">
        <v>78</v>
      </c>
      <c r="B41" s="257" t="s">
        <v>79</v>
      </c>
      <c r="C41" s="257"/>
      <c r="D41" s="260"/>
      <c r="E41" s="260"/>
      <c r="F41" s="260"/>
      <c r="G41" s="260"/>
      <c r="H41" s="301"/>
      <c r="I41" s="18"/>
      <c r="J41" s="15"/>
      <c r="K41" s="136"/>
      <c r="L41" s="136"/>
      <c r="M41" s="24"/>
      <c r="N41" s="15" t="s">
        <v>19</v>
      </c>
      <c r="O41" s="154">
        <f t="shared" si="4"/>
        <v>0</v>
      </c>
      <c r="P41" s="231">
        <f>IF(R20&gt;11, (H20*Rates!B10+P20*H20*Rates!B4), ((I20*P20)*Rates!B4)+(I20*Rates!B9)+((J20*P20)*Rates!B4))</f>
        <v>0</v>
      </c>
    </row>
    <row r="42" spans="1:16" ht="12" customHeight="1">
      <c r="D42" s="17" t="s">
        <v>4</v>
      </c>
      <c r="E42" s="17"/>
      <c r="F42" s="17"/>
      <c r="G42" s="17" t="s">
        <v>5</v>
      </c>
      <c r="I42" s="18"/>
      <c r="J42" s="15"/>
      <c r="K42" s="136"/>
      <c r="L42" s="136"/>
      <c r="M42" s="24"/>
      <c r="N42" s="15" t="s">
        <v>19</v>
      </c>
      <c r="O42" s="154">
        <f t="shared" si="4"/>
        <v>0</v>
      </c>
      <c r="P42" s="231">
        <f>IF(R21&gt;11, (H21*Rates!B10+P21*H21*Rates!B4), ((I21*P21)*Rates!B4)+(I21*Rates!B9)+((J21*P21)*Rates!B4))</f>
        <v>0</v>
      </c>
    </row>
    <row r="43" spans="1:16" ht="12" customHeight="1">
      <c r="D43" s="133"/>
      <c r="E43" s="17"/>
      <c r="F43" s="15"/>
      <c r="G43" s="106"/>
      <c r="H43" s="37" t="s">
        <v>3</v>
      </c>
      <c r="I43" s="18"/>
      <c r="J43" s="15"/>
      <c r="K43" s="136"/>
      <c r="L43" s="136"/>
      <c r="M43" s="24"/>
      <c r="N43" s="15" t="s">
        <v>19</v>
      </c>
      <c r="O43" s="154">
        <f t="shared" si="4"/>
        <v>0</v>
      </c>
      <c r="P43" s="231">
        <f>IF(R22&gt;11, (H22*Rates!B10+P22*H22*Rates!B4), ((I22*P22)*Rates!B4)+(I22*Rates!B9)+((J22*P22)*Rates!B4))</f>
        <v>0</v>
      </c>
    </row>
    <row r="44" spans="1:16" ht="12" customHeight="1">
      <c r="D44" s="107"/>
      <c r="E44" s="26"/>
      <c r="F44" s="26"/>
      <c r="G44" s="145"/>
      <c r="H44" s="17"/>
      <c r="I44" s="17"/>
      <c r="J44" s="17"/>
      <c r="K44" s="136"/>
      <c r="L44" s="136"/>
      <c r="M44" s="24"/>
      <c r="N44" s="15" t="s">
        <v>19</v>
      </c>
      <c r="O44" s="154">
        <f t="shared" si="4"/>
        <v>0</v>
      </c>
      <c r="P44" s="231">
        <f>IF(R23&gt;11, (H23*Rates!B10+P23*H23*Rates!B4), ((I23*P23)*Rates!B4)+(I23*Rates!B9)+((J23*P23)*Rates!B4))</f>
        <v>0</v>
      </c>
    </row>
    <row r="45" spans="1:16" ht="12" customHeight="1">
      <c r="D45" s="107"/>
      <c r="E45" s="26"/>
      <c r="F45" s="26"/>
      <c r="G45" s="145"/>
      <c r="H45" s="17"/>
      <c r="I45" s="17"/>
      <c r="J45" s="17"/>
      <c r="K45" s="136"/>
      <c r="L45" s="136"/>
      <c r="M45" s="24"/>
      <c r="N45" s="15" t="s">
        <v>19</v>
      </c>
      <c r="O45" s="154">
        <f t="shared" si="4"/>
        <v>0</v>
      </c>
      <c r="P45" s="231">
        <f>IF(R24&gt;11, (H24*Rates!B10+P24*H24*Rates!B4), ((I24*P24)*Rates!B4)+(I24*Rates!B9)+((J24*P24)*Rates!B4))</f>
        <v>0</v>
      </c>
    </row>
    <row r="46" spans="1:16" ht="12" customHeight="1" thickBot="1">
      <c r="D46" s="107"/>
      <c r="E46" s="17"/>
      <c r="F46" s="17"/>
      <c r="G46" s="145"/>
      <c r="H46" s="17"/>
      <c r="I46" s="17"/>
      <c r="J46" s="17"/>
      <c r="K46" s="136"/>
      <c r="L46" s="477"/>
      <c r="M46" s="24"/>
      <c r="O46" s="175" t="s">
        <v>264</v>
      </c>
      <c r="P46" s="231">
        <f>(P25*H25)*Rates!B4+(H25*Rates!B10)</f>
        <v>0</v>
      </c>
    </row>
    <row r="47" spans="1:16" ht="12" customHeight="1" thickBot="1">
      <c r="B47" s="37" t="s">
        <v>80</v>
      </c>
      <c r="D47" s="17"/>
      <c r="E47" s="19"/>
      <c r="F47" s="19"/>
      <c r="G47" s="144"/>
      <c r="H47" s="19"/>
      <c r="I47" s="19"/>
      <c r="J47" s="19"/>
      <c r="K47" s="72">
        <f>G43+G44+G45+G46</f>
        <v>0</v>
      </c>
      <c r="L47" s="624">
        <f>'COST SHARE YR 4'!K47</f>
        <v>0</v>
      </c>
      <c r="M47" s="24"/>
      <c r="O47" s="175" t="s">
        <v>264</v>
      </c>
      <c r="P47" s="231">
        <f>(P26*H26)*Rates!B4+(H26*Rates!B10)</f>
        <v>0</v>
      </c>
    </row>
    <row r="48" spans="1:16" ht="12" customHeight="1" thickBot="1">
      <c r="A48" s="256" t="s">
        <v>81</v>
      </c>
      <c r="B48" s="257" t="s">
        <v>82</v>
      </c>
      <c r="C48" s="257"/>
      <c r="D48" s="259"/>
      <c r="E48" s="36"/>
      <c r="F48" s="36" t="s">
        <v>83</v>
      </c>
      <c r="G48" s="143"/>
      <c r="H48" s="143"/>
      <c r="I48" s="10"/>
      <c r="J48" s="38"/>
      <c r="K48" s="145"/>
      <c r="L48" s="617">
        <f>'COST SHARE YR 4'!K48</f>
        <v>0</v>
      </c>
      <c r="M48" s="24"/>
      <c r="O48" s="175" t="s">
        <v>264</v>
      </c>
      <c r="P48" s="231">
        <f>(P27*H27)*Rates!B4+(H27*Rates!B10)</f>
        <v>0</v>
      </c>
    </row>
    <row r="49" spans="1:21" ht="12" customHeight="1">
      <c r="D49" s="26"/>
      <c r="E49" s="26"/>
      <c r="F49" s="35" t="s">
        <v>84</v>
      </c>
      <c r="G49" s="35"/>
      <c r="H49" s="19"/>
      <c r="I49" s="19"/>
      <c r="J49" s="19"/>
      <c r="K49" s="145"/>
      <c r="L49" s="617">
        <f>'COST SHARE YR 4'!K49</f>
        <v>0</v>
      </c>
      <c r="M49" s="24"/>
      <c r="O49" s="175" t="s">
        <v>264</v>
      </c>
      <c r="P49" s="231">
        <f>(P28*H28)*Rates!B4+(H28*Rates!B10)</f>
        <v>0</v>
      </c>
    </row>
    <row r="50" spans="1:21" ht="12" customHeight="1" thickBot="1">
      <c r="D50" s="26"/>
      <c r="E50" s="26"/>
      <c r="F50" s="26"/>
      <c r="G50" s="26"/>
      <c r="H50" s="17"/>
      <c r="I50" s="17"/>
      <c r="J50" s="17"/>
      <c r="K50" s="160"/>
      <c r="L50" s="478"/>
      <c r="M50" s="24"/>
      <c r="O50" s="120" t="s">
        <v>6</v>
      </c>
      <c r="P50" s="231">
        <f>(K32*Rates!B4)+(H32*Rates!B10)*B32</f>
        <v>0</v>
      </c>
    </row>
    <row r="51" spans="1:21" ht="12" customHeight="1" thickBot="1">
      <c r="B51" s="37" t="s">
        <v>85</v>
      </c>
      <c r="D51" s="26"/>
      <c r="E51" s="35"/>
      <c r="F51" s="10"/>
      <c r="G51" s="35"/>
      <c r="H51" s="10"/>
      <c r="I51" s="19"/>
      <c r="J51" s="19"/>
      <c r="K51" s="72">
        <f>SUM(K48:K49)</f>
        <v>0</v>
      </c>
      <c r="L51" s="624">
        <f>'COST SHARE YR 4'!K51</f>
        <v>0</v>
      </c>
      <c r="M51" s="24"/>
      <c r="O51" s="120" t="s">
        <v>6</v>
      </c>
      <c r="P51" s="231">
        <f>(K33*Rates!B4)+(H33*Rates!B10)*B33</f>
        <v>0</v>
      </c>
    </row>
    <row r="52" spans="1:21" ht="12" customHeight="1" thickBot="1">
      <c r="A52" s="256" t="s">
        <v>86</v>
      </c>
      <c r="B52" s="257" t="s">
        <v>87</v>
      </c>
      <c r="C52" s="257"/>
      <c r="D52" s="261"/>
      <c r="E52" s="17"/>
      <c r="F52" s="17"/>
      <c r="G52" s="17"/>
      <c r="H52" s="17"/>
      <c r="I52" s="17"/>
      <c r="J52" s="17"/>
      <c r="K52" s="160"/>
      <c r="L52" s="479"/>
      <c r="M52" s="24"/>
      <c r="O52" s="120" t="s">
        <v>244</v>
      </c>
      <c r="P52" s="231">
        <f>(K34*Rates!B5)</f>
        <v>0</v>
      </c>
    </row>
    <row r="53" spans="1:21" ht="12" customHeight="1">
      <c r="B53" s="146">
        <v>1</v>
      </c>
      <c r="C53" s="15" t="s">
        <v>88</v>
      </c>
      <c r="D53" s="17"/>
      <c r="E53" s="17"/>
      <c r="F53" s="147"/>
      <c r="G53" s="17"/>
      <c r="I53" s="18"/>
      <c r="J53" s="15"/>
      <c r="K53" s="145"/>
      <c r="L53" s="568">
        <f>'COST SHARE YR 4'!K53</f>
        <v>0</v>
      </c>
      <c r="M53" s="24"/>
      <c r="O53" s="15" t="s">
        <v>243</v>
      </c>
      <c r="P53" s="209">
        <f>(K35*Rates!B8)</f>
        <v>0</v>
      </c>
    </row>
    <row r="54" spans="1:21" ht="12" customHeight="1">
      <c r="B54" s="146">
        <v>2</v>
      </c>
      <c r="C54" s="15" t="s">
        <v>89</v>
      </c>
      <c r="D54" s="17"/>
      <c r="E54" s="17"/>
      <c r="F54" s="147"/>
      <c r="G54" s="17"/>
      <c r="I54" s="18"/>
      <c r="J54" s="15"/>
      <c r="K54" s="145"/>
      <c r="L54" s="568">
        <f>'COST SHARE YR 4'!K54</f>
        <v>0</v>
      </c>
      <c r="M54" s="24"/>
      <c r="O54" s="219" t="s">
        <v>240</v>
      </c>
      <c r="P54" s="205">
        <f>(K36*Rates!B7)</f>
        <v>0</v>
      </c>
    </row>
    <row r="55" spans="1:21" ht="12" customHeight="1" thickBot="1">
      <c r="B55" s="146">
        <v>3</v>
      </c>
      <c r="C55" s="15" t="s">
        <v>90</v>
      </c>
      <c r="D55" s="26"/>
      <c r="E55" s="26"/>
      <c r="F55" s="147"/>
      <c r="G55" s="26"/>
      <c r="I55" s="18"/>
      <c r="J55" s="15"/>
      <c r="K55" s="145"/>
      <c r="L55" s="568">
        <f>'COST SHARE YR 4'!K55</f>
        <v>0</v>
      </c>
      <c r="M55" s="24"/>
      <c r="O55" s="120" t="s">
        <v>16</v>
      </c>
      <c r="P55" s="218">
        <f>(K37*Rates!B4)+(H37*Rates!B10)*B37</f>
        <v>0</v>
      </c>
    </row>
    <row r="56" spans="1:21" ht="12" customHeight="1" thickBot="1">
      <c r="B56" s="146">
        <v>4</v>
      </c>
      <c r="C56" s="15" t="s">
        <v>91</v>
      </c>
      <c r="D56" s="26"/>
      <c r="E56" s="26"/>
      <c r="F56" s="147"/>
      <c r="G56" s="26"/>
      <c r="I56" s="18"/>
      <c r="J56" s="15"/>
      <c r="K56" s="145"/>
      <c r="L56" s="568">
        <f>'COST SHARE YR 4'!K56</f>
        <v>0</v>
      </c>
      <c r="M56" s="24"/>
      <c r="O56" s="148" t="s">
        <v>11</v>
      </c>
      <c r="P56" s="238">
        <f>SUM(P36:P55)</f>
        <v>0</v>
      </c>
    </row>
    <row r="57" spans="1:21" ht="12" customHeight="1" thickBot="1">
      <c r="A57" s="115"/>
      <c r="B57" s="20" t="s">
        <v>266</v>
      </c>
      <c r="C57" s="21"/>
      <c r="D57" s="33"/>
      <c r="E57" s="23"/>
      <c r="F57" s="36"/>
      <c r="G57" s="36" t="s">
        <v>92</v>
      </c>
      <c r="H57" s="38"/>
      <c r="I57" s="39"/>
      <c r="J57" s="38"/>
      <c r="K57" s="72">
        <f>SUM(K53:K56)</f>
        <v>0</v>
      </c>
      <c r="L57" s="624">
        <f>'COST SHARE YR 4'!K57</f>
        <v>0</v>
      </c>
      <c r="M57" s="24"/>
    </row>
    <row r="58" spans="1:21" ht="12" customHeight="1" thickBot="1">
      <c r="A58" s="256" t="s">
        <v>93</v>
      </c>
      <c r="B58" s="257" t="s">
        <v>94</v>
      </c>
      <c r="C58" s="257"/>
      <c r="D58" s="259"/>
      <c r="E58" s="36"/>
      <c r="F58" s="36"/>
      <c r="G58" s="36"/>
      <c r="H58" s="38"/>
      <c r="I58" s="39"/>
      <c r="J58" s="38"/>
      <c r="K58" s="160"/>
      <c r="L58" s="479"/>
      <c r="M58" s="24"/>
    </row>
    <row r="59" spans="1:21" ht="12" customHeight="1">
      <c r="A59" s="9"/>
      <c r="B59" s="273">
        <v>1</v>
      </c>
      <c r="C59" s="10" t="s">
        <v>15</v>
      </c>
      <c r="D59" s="35"/>
      <c r="E59" s="36"/>
      <c r="F59" s="36"/>
      <c r="G59" s="36"/>
      <c r="H59" s="38"/>
      <c r="I59" s="39"/>
      <c r="J59" s="38"/>
      <c r="K59" s="145"/>
      <c r="L59" s="568">
        <f>'COST SHARE YR 4'!K59</f>
        <v>0</v>
      </c>
      <c r="M59" s="24"/>
    </row>
    <row r="60" spans="1:21" ht="12" customHeight="1" thickBot="1">
      <c r="A60" s="142"/>
      <c r="B60" s="149">
        <v>2</v>
      </c>
      <c r="C60" s="38" t="s">
        <v>95</v>
      </c>
      <c r="D60" s="36"/>
      <c r="E60" s="36"/>
      <c r="F60" s="36"/>
      <c r="G60" s="36"/>
      <c r="H60" s="38"/>
      <c r="I60" s="39"/>
      <c r="J60" s="38"/>
      <c r="K60" s="145"/>
      <c r="L60" s="568">
        <f>'COST SHARE YR 4'!K60</f>
        <v>0</v>
      </c>
      <c r="M60" s="24"/>
      <c r="O60" s="423" t="s">
        <v>248</v>
      </c>
      <c r="P60" s="424" t="s">
        <v>247</v>
      </c>
      <c r="Q60" s="424" t="s">
        <v>249</v>
      </c>
      <c r="R60" s="424" t="s">
        <v>250</v>
      </c>
      <c r="S60" s="424" t="s">
        <v>251</v>
      </c>
      <c r="T60" s="424" t="s">
        <v>252</v>
      </c>
      <c r="U60" s="424" t="s">
        <v>253</v>
      </c>
    </row>
    <row r="61" spans="1:21" ht="12" customHeight="1" thickTop="1">
      <c r="A61" s="142"/>
      <c r="B61" s="149">
        <v>3</v>
      </c>
      <c r="C61" s="38" t="s">
        <v>96</v>
      </c>
      <c r="D61" s="36"/>
      <c r="E61" s="36"/>
      <c r="F61" s="36"/>
      <c r="G61" s="36"/>
      <c r="H61" s="38"/>
      <c r="I61" s="39"/>
      <c r="J61" s="38"/>
      <c r="K61" s="145"/>
      <c r="L61" s="568">
        <f>'COST SHARE YR 4'!K61</f>
        <v>0</v>
      </c>
      <c r="M61" s="24"/>
      <c r="P61" s="174" t="str">
        <f>'YR 3'!P61</f>
        <v>Sub #1</v>
      </c>
      <c r="Q61" s="174" t="str">
        <f>'YR 3'!Q61</f>
        <v>Sub #2</v>
      </c>
      <c r="R61" s="174" t="str">
        <f>'YR 3'!R61</f>
        <v>Sub #3</v>
      </c>
      <c r="S61" s="174" t="str">
        <f>'YR 3'!S61</f>
        <v>Sub #4</v>
      </c>
      <c r="T61" s="174" t="str">
        <f>'YR 3'!T61</f>
        <v>Sub #5</v>
      </c>
      <c r="U61" s="15" t="s">
        <v>216</v>
      </c>
    </row>
    <row r="62" spans="1:21" ht="12" customHeight="1">
      <c r="A62" s="142"/>
      <c r="B62" s="149">
        <v>4</v>
      </c>
      <c r="C62" s="38" t="s">
        <v>274</v>
      </c>
      <c r="D62" s="36"/>
      <c r="E62" s="36"/>
      <c r="F62" s="36"/>
      <c r="G62" s="36"/>
      <c r="H62" s="38"/>
      <c r="I62" s="39"/>
      <c r="J62" s="38"/>
      <c r="K62" s="145"/>
      <c r="L62" s="568">
        <f>'COST SHARE YR 4'!K62</f>
        <v>0</v>
      </c>
      <c r="M62" s="24"/>
      <c r="N62" s="131">
        <v>62</v>
      </c>
      <c r="O62" s="428" t="s">
        <v>223</v>
      </c>
      <c r="P62" s="131">
        <f>'YR 3'!P62</f>
        <v>0</v>
      </c>
      <c r="Q62" s="150">
        <f>'YR 3'!Q62</f>
        <v>0</v>
      </c>
      <c r="R62" s="150">
        <f>'YR 3'!R62</f>
        <v>0</v>
      </c>
      <c r="S62" s="150">
        <f>'YR 3'!S62</f>
        <v>0</v>
      </c>
      <c r="T62" s="142">
        <f>'YR 3'!T62</f>
        <v>0</v>
      </c>
      <c r="U62" s="164">
        <f>SUM(U63:U64)</f>
        <v>0</v>
      </c>
    </row>
    <row r="63" spans="1:21" ht="12" customHeight="1">
      <c r="A63" s="142"/>
      <c r="B63" s="149">
        <v>5</v>
      </c>
      <c r="C63" s="38" t="s">
        <v>262</v>
      </c>
      <c r="D63" s="36"/>
      <c r="E63" s="36"/>
      <c r="F63" s="36" t="s">
        <v>287</v>
      </c>
      <c r="G63" s="36"/>
      <c r="H63" s="38"/>
      <c r="I63" s="39"/>
      <c r="J63" s="38"/>
      <c r="K63" s="165">
        <f>U67</f>
        <v>0</v>
      </c>
      <c r="L63" s="568">
        <f>'COST SHARE YR 4'!K63</f>
        <v>0</v>
      </c>
      <c r="M63" s="24"/>
      <c r="N63" s="131">
        <v>63</v>
      </c>
      <c r="O63" s="426" t="s">
        <v>145</v>
      </c>
      <c r="P63" s="168"/>
      <c r="Q63" s="168"/>
      <c r="R63" s="169"/>
      <c r="S63" s="169"/>
      <c r="T63" s="169"/>
      <c r="U63" s="166">
        <f>SUM(P63:T63)</f>
        <v>0</v>
      </c>
    </row>
    <row r="64" spans="1:21" ht="12" customHeight="1" thickBot="1">
      <c r="A64" s="142"/>
      <c r="B64" s="149"/>
      <c r="C64" s="38"/>
      <c r="D64" s="36"/>
      <c r="E64" s="36"/>
      <c r="F64" s="36" t="s">
        <v>288</v>
      </c>
      <c r="G64" s="36"/>
      <c r="H64" s="38"/>
      <c r="I64" s="39"/>
      <c r="J64" s="38"/>
      <c r="K64" s="165">
        <f>U68</f>
        <v>0</v>
      </c>
      <c r="L64" s="568">
        <f>'COST SHARE YR 4'!K64</f>
        <v>0</v>
      </c>
      <c r="M64" s="24"/>
      <c r="N64" s="131">
        <v>64</v>
      </c>
      <c r="O64" s="426" t="s">
        <v>267</v>
      </c>
      <c r="P64" s="168"/>
      <c r="Q64" s="168"/>
      <c r="R64" s="169"/>
      <c r="S64" s="169"/>
      <c r="T64" s="169"/>
      <c r="U64" s="166">
        <f>SUM(P64:T64)</f>
        <v>0</v>
      </c>
    </row>
    <row r="65" spans="1:21" ht="12" customHeight="1" thickBot="1">
      <c r="A65" s="142"/>
      <c r="B65" s="149"/>
      <c r="C65" s="38" t="s">
        <v>122</v>
      </c>
      <c r="D65" s="36"/>
      <c r="E65" s="36"/>
      <c r="F65" s="36"/>
      <c r="G65" s="36"/>
      <c r="H65" s="38"/>
      <c r="I65" s="39"/>
      <c r="J65" s="38"/>
      <c r="K65" s="72">
        <f>K63+K64</f>
        <v>0</v>
      </c>
      <c r="L65" s="568">
        <f>'COST SHARE YR 4'!K65</f>
        <v>0</v>
      </c>
      <c r="M65" s="24"/>
      <c r="N65" s="131">
        <v>65</v>
      </c>
      <c r="O65" s="426" t="s">
        <v>141</v>
      </c>
      <c r="P65" s="170">
        <f>SUM(P63:P64)</f>
        <v>0</v>
      </c>
      <c r="Q65" s="170">
        <f t="shared" ref="Q65:T65" si="5">SUM(Q63:Q64)</f>
        <v>0</v>
      </c>
      <c r="R65" s="170">
        <f t="shared" si="5"/>
        <v>0</v>
      </c>
      <c r="S65" s="170">
        <f t="shared" si="5"/>
        <v>0</v>
      </c>
      <c r="T65" s="170">
        <f t="shared" si="5"/>
        <v>0</v>
      </c>
      <c r="U65" s="166">
        <f>SUM(P65:T65)</f>
        <v>0</v>
      </c>
    </row>
    <row r="66" spans="1:21" ht="12" customHeight="1" thickBot="1">
      <c r="A66" s="142"/>
      <c r="B66" s="149">
        <v>6</v>
      </c>
      <c r="C66" s="38" t="s">
        <v>1</v>
      </c>
      <c r="D66" s="36"/>
      <c r="E66" s="36"/>
      <c r="F66" s="36"/>
      <c r="G66" s="36"/>
      <c r="H66" s="38"/>
      <c r="I66" s="39"/>
      <c r="J66" s="38"/>
      <c r="K66" s="145"/>
      <c r="L66" s="568">
        <f>'COST SHARE YR 4'!K66</f>
        <v>0</v>
      </c>
      <c r="M66" s="24"/>
      <c r="N66" s="131">
        <v>66</v>
      </c>
      <c r="U66" s="163" t="s">
        <v>225</v>
      </c>
    </row>
    <row r="67" spans="1:21" ht="12" customHeight="1" thickBot="1">
      <c r="A67" s="142"/>
      <c r="B67" s="149">
        <v>7</v>
      </c>
      <c r="C67" s="38" t="s">
        <v>113</v>
      </c>
      <c r="D67" s="36"/>
      <c r="E67" s="36"/>
      <c r="F67" s="28" t="s">
        <v>39</v>
      </c>
      <c r="G67" s="36"/>
      <c r="H67" s="38"/>
      <c r="I67" s="39"/>
      <c r="J67" s="38"/>
      <c r="K67" s="73">
        <f>IF(H34&gt;0,Rates!C15*B34,0)+IF(I34&gt;0,Rates!B15*'YR 1'!B34,0)+IF('YR 1'!J34&gt;0,Rates!D15*'YR 1'!B34,0)</f>
        <v>0</v>
      </c>
      <c r="L67" s="568">
        <f>'COST SHARE YR 4'!K67</f>
        <v>0</v>
      </c>
      <c r="M67" s="24"/>
      <c r="N67" s="131">
        <v>67</v>
      </c>
      <c r="O67" s="615" t="s">
        <v>217</v>
      </c>
      <c r="P67" s="246">
        <f>IF(AND('YR 1'!P67+'YR 2'!P66+'YR 3'!P67&lt;49999,'YR 1'!P67+'YR 2'!P66+'YR 3'!P67+'YR 4'!P65&lt;49999),P65,50000-'YR 1'!P67-'YR 2'!P66-'YR 3'!P67)</f>
        <v>0</v>
      </c>
      <c r="Q67" s="246">
        <f>IF(AND('YR 1'!Q67+'YR 2'!Q66+'YR 3'!Q67&lt;49999,'YR 1'!Q67+'YR 2'!Q66+'YR 3'!Q67+'YR 4'!Q65&lt;49999),Q65,50000-'YR 1'!Q67-'YR 2'!Q66-'YR 3'!Q67)</f>
        <v>0</v>
      </c>
      <c r="R67" s="246">
        <f>IF(AND('YR 1'!R67+'YR 2'!R66+'YR 3'!R67&lt;49999,'YR 1'!R67+'YR 2'!R66+'YR 3'!R67+'YR 4'!R65&lt;49999),R65,50000-'YR 1'!R67-'YR 2'!R66-'YR 3'!R67)</f>
        <v>0</v>
      </c>
      <c r="S67" s="246">
        <f>IF(AND('YR 1'!S67+'YR 2'!S66+'YR 3'!S67&lt;49999,'YR 1'!S67+'YR 2'!S66+'YR 3'!S67+'YR 4'!S65&lt;49999),S65,50000-'YR 1'!S67-'YR 2'!S66-'YR 3'!S67)</f>
        <v>0</v>
      </c>
      <c r="T67" s="246">
        <f>IF(AND('YR 1'!T67+'YR 2'!T66+'YR 3'!T67&lt;49999,'YR 1'!T67+'YR 2'!T66+'YR 3'!T67+'YR 4'!T65&lt;49999),T65,50000-'YR 1'!T67-'YR 2'!T66-'YR 3'!T67)</f>
        <v>0</v>
      </c>
      <c r="U67" s="167">
        <f>SUM(P67:T67)</f>
        <v>0</v>
      </c>
    </row>
    <row r="68" spans="1:21" ht="12" customHeight="1" thickBot="1">
      <c r="A68" s="115"/>
      <c r="B68" s="21"/>
      <c r="C68" s="21" t="s">
        <v>97</v>
      </c>
      <c r="D68" s="33"/>
      <c r="E68" s="33"/>
      <c r="F68" s="33"/>
      <c r="G68" s="36"/>
      <c r="H68" s="38"/>
      <c r="I68" s="39"/>
      <c r="J68" s="38"/>
      <c r="K68" s="72">
        <f>SUM(K59+K60+K61+K62+K63+K64+K66+K67)</f>
        <v>0</v>
      </c>
      <c r="L68" s="568">
        <f>'COST SHARE YR 4'!K68</f>
        <v>0</v>
      </c>
      <c r="M68" s="24"/>
      <c r="N68" s="427">
        <v>68</v>
      </c>
      <c r="O68" s="425" t="s">
        <v>159</v>
      </c>
      <c r="P68" s="162">
        <f>P65-P67</f>
        <v>0</v>
      </c>
      <c r="Q68" s="162">
        <f>Q65-Q67</f>
        <v>0</v>
      </c>
      <c r="R68" s="171">
        <f>R65-R67</f>
        <v>0</v>
      </c>
      <c r="S68" s="171">
        <f t="shared" ref="S68:T68" si="6">S65-S67</f>
        <v>0</v>
      </c>
      <c r="T68" s="171">
        <f t="shared" si="6"/>
        <v>0</v>
      </c>
      <c r="U68" s="167">
        <f>SUM(P68:T68)</f>
        <v>0</v>
      </c>
    </row>
    <row r="69" spans="1:21" ht="12" customHeight="1" thickBot="1">
      <c r="A69" s="256" t="s">
        <v>98</v>
      </c>
      <c r="B69" s="257" t="s">
        <v>99</v>
      </c>
      <c r="C69" s="257"/>
      <c r="D69" s="260"/>
      <c r="E69" s="260"/>
      <c r="F69" s="261"/>
      <c r="G69" s="143"/>
      <c r="H69" s="38"/>
      <c r="I69" s="39"/>
      <c r="J69" s="38"/>
      <c r="K69" s="72">
        <f>SUM(K68+K57+K51+K47+K40)</f>
        <v>0</v>
      </c>
      <c r="L69" s="624">
        <f>'COST SHARE YR 4'!K69</f>
        <v>0</v>
      </c>
      <c r="M69" s="24"/>
      <c r="P69" s="245">
        <f>SUM(P67:P68)</f>
        <v>0</v>
      </c>
      <c r="Q69" s="245">
        <f t="shared" ref="Q69:T69" si="7">SUM(Q67:Q68)</f>
        <v>0</v>
      </c>
      <c r="R69" s="245">
        <f t="shared" si="7"/>
        <v>0</v>
      </c>
      <c r="S69" s="245">
        <f t="shared" si="7"/>
        <v>0</v>
      </c>
      <c r="T69" s="245">
        <f t="shared" si="7"/>
        <v>0</v>
      </c>
      <c r="U69" s="245">
        <f>SUM(P69:T69)</f>
        <v>0</v>
      </c>
    </row>
    <row r="70" spans="1:21" ht="12" customHeight="1" thickBot="1">
      <c r="A70" s="256" t="s">
        <v>100</v>
      </c>
      <c r="B70" s="257" t="s">
        <v>101</v>
      </c>
      <c r="C70" s="257"/>
      <c r="D70" s="260"/>
      <c r="E70" s="260"/>
      <c r="F70" s="261"/>
      <c r="G70" s="40"/>
      <c r="H70" s="41"/>
      <c r="J70" s="15"/>
      <c r="K70" s="160"/>
      <c r="L70" s="479"/>
      <c r="M70" s="24"/>
    </row>
    <row r="71" spans="1:21" ht="12" customHeight="1" thickBot="1">
      <c r="D71" s="43">
        <f>Rates!B25</f>
        <v>0.49</v>
      </c>
      <c r="E71" s="17"/>
      <c r="F71" s="67">
        <f>IF(M71=1,K69-K47-K67, K69-K47-K57-K67-K64)</f>
        <v>0</v>
      </c>
      <c r="G71" s="25"/>
      <c r="H71" s="42"/>
      <c r="J71" s="15"/>
      <c r="K71" s="73">
        <f>F71*Rates!B25</f>
        <v>0</v>
      </c>
      <c r="L71" s="568">
        <f>'COST SHARE YR 4'!K71</f>
        <v>0</v>
      </c>
      <c r="M71" s="24"/>
      <c r="P71" s="152"/>
    </row>
    <row r="72" spans="1:21" ht="12" customHeight="1" thickBot="1">
      <c r="B72" s="37" t="s">
        <v>102</v>
      </c>
      <c r="D72" s="17"/>
      <c r="E72" s="17"/>
      <c r="F72" s="26"/>
      <c r="G72" s="151"/>
      <c r="H72" s="24"/>
      <c r="J72" s="15"/>
      <c r="K72" s="73">
        <f>K71</f>
        <v>0</v>
      </c>
      <c r="L72" s="568">
        <f>'COST SHARE YR 4'!K72</f>
        <v>0</v>
      </c>
    </row>
    <row r="73" spans="1:21" ht="12" customHeight="1" thickBot="1">
      <c r="A73" s="256" t="s">
        <v>103</v>
      </c>
      <c r="B73" s="257" t="s">
        <v>104</v>
      </c>
      <c r="C73" s="257"/>
      <c r="D73" s="260"/>
      <c r="E73" s="260"/>
      <c r="F73" s="261"/>
      <c r="G73" s="116"/>
      <c r="H73" s="21"/>
      <c r="I73" s="39"/>
      <c r="J73" s="38"/>
      <c r="K73" s="72">
        <f>K72+K69</f>
        <v>0</v>
      </c>
      <c r="L73" s="568">
        <f>'COST SHARE YR 4'!K73</f>
        <v>0</v>
      </c>
      <c r="M73" s="24"/>
    </row>
    <row r="74" spans="1:21" ht="12" customHeight="1" thickBot="1">
      <c r="A74" s="553" t="s">
        <v>105</v>
      </c>
      <c r="B74" s="554" t="s">
        <v>106</v>
      </c>
      <c r="C74" s="554"/>
      <c r="D74" s="555"/>
      <c r="E74" s="555"/>
      <c r="F74" s="555"/>
      <c r="G74" s="555"/>
      <c r="H74" s="556"/>
      <c r="I74" s="39"/>
      <c r="J74" s="38"/>
      <c r="K74" s="626">
        <f>L74</f>
        <v>0</v>
      </c>
      <c r="L74" s="568">
        <f>'COST SHARE YR 4'!K75</f>
        <v>0</v>
      </c>
      <c r="M74" s="24"/>
      <c r="O74" s="694" t="s">
        <v>156</v>
      </c>
      <c r="P74" s="694"/>
    </row>
    <row r="75" spans="1:21" ht="12" customHeight="1" thickBot="1">
      <c r="A75" s="256" t="s">
        <v>107</v>
      </c>
      <c r="B75" s="257" t="s">
        <v>108</v>
      </c>
      <c r="C75" s="257"/>
      <c r="D75" s="261"/>
      <c r="E75" s="19"/>
      <c r="F75" s="19"/>
      <c r="G75" s="19"/>
      <c r="H75" s="10"/>
      <c r="I75" s="39"/>
      <c r="J75" s="38"/>
      <c r="K75" s="307">
        <f>K73+K74</f>
        <v>0</v>
      </c>
      <c r="L75" s="24"/>
      <c r="M75" s="24"/>
      <c r="O75" s="225" t="s">
        <v>153</v>
      </c>
      <c r="P75" s="226"/>
    </row>
    <row r="76" spans="1:21" ht="12" customHeight="1" thickBot="1">
      <c r="A76" s="15"/>
      <c r="K76" s="15"/>
      <c r="O76" s="225" t="s">
        <v>157</v>
      </c>
      <c r="P76" s="227">
        <f>U64</f>
        <v>0</v>
      </c>
    </row>
    <row r="77" spans="1:21" ht="12" customHeight="1" thickBot="1">
      <c r="A77" s="15"/>
      <c r="G77" s="690" t="s">
        <v>142</v>
      </c>
      <c r="H77" s="691"/>
      <c r="I77" s="691"/>
      <c r="J77" s="672"/>
      <c r="K77" s="190">
        <f>SUM(K69-U64)</f>
        <v>0</v>
      </c>
      <c r="O77" s="225" t="s">
        <v>214</v>
      </c>
      <c r="P77" s="227">
        <f>P75+P76</f>
        <v>0</v>
      </c>
    </row>
    <row r="78" spans="1:21" ht="12" customHeight="1">
      <c r="A78" s="15"/>
      <c r="J78" s="147" t="s">
        <v>140</v>
      </c>
      <c r="K78" s="15"/>
      <c r="O78" s="228" t="s">
        <v>215</v>
      </c>
      <c r="P78" s="229">
        <f>P77-K47-K64-K67-K57</f>
        <v>0</v>
      </c>
    </row>
    <row r="79" spans="1:21" ht="12" customHeight="1">
      <c r="A79" s="15"/>
      <c r="K79" s="15"/>
      <c r="O79" s="225" t="s">
        <v>154</v>
      </c>
      <c r="P79" s="227">
        <f>P78*0.49</f>
        <v>0</v>
      </c>
    </row>
    <row r="80" spans="1:21" ht="12" customHeight="1">
      <c r="A80" s="15"/>
      <c r="K80" s="15"/>
      <c r="O80" s="225" t="s">
        <v>155</v>
      </c>
      <c r="P80" s="227">
        <f>P75+P79+P76</f>
        <v>0</v>
      </c>
    </row>
  </sheetData>
  <sheetProtection algorithmName="SHA-512" hashValue="JJ9O+XjpGXe4UpSdOAxgTB7UIzb/lUqB7CfD8vk+B5rhKakCou/ehFNuEQecbcTJspJCBXTj3vi3v6mPk4GJlQ==" saltValue="96SGvn5srq4m7orOE5NTqw==" spinCount="100000" sheet="1" objects="1" scenarios="1"/>
  <mergeCells count="12">
    <mergeCell ref="G77:J77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  <mergeCell ref="O8:Q8"/>
  </mergeCells>
  <phoneticPr fontId="2" type="noConversion"/>
  <dataValidations count="1">
    <dataValidation type="list" allowBlank="1" showInputMessage="1" showErrorMessage="1" sqref="P75" xr:uid="{00000000-0002-0000-05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ignoredErrors>
    <ignoredError sqref="L15:L74 K74 P61:T61 P62:U62 D71 D11 K8 Q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Effort Converter</vt:lpstr>
      <vt:lpstr>Rates</vt:lpstr>
      <vt:lpstr>YR 1</vt:lpstr>
      <vt:lpstr>COST SHARE YR 1</vt:lpstr>
      <vt:lpstr>YR 2</vt:lpstr>
      <vt:lpstr>COST SHARE YR 2</vt:lpstr>
      <vt:lpstr>YR 3</vt:lpstr>
      <vt:lpstr>COST SHARE YR 3</vt:lpstr>
      <vt:lpstr>YR 4</vt:lpstr>
      <vt:lpstr>COST SHARE YR 4</vt:lpstr>
      <vt:lpstr>YR 5</vt:lpstr>
      <vt:lpstr>COST SHARE YR 5</vt:lpstr>
      <vt:lpstr>SUM OF 5 YRS</vt:lpstr>
      <vt:lpstr>Modules</vt:lpstr>
      <vt:lpstr>'COST SHARE YR 1'!Print_Area</vt:lpstr>
      <vt:lpstr>'COST SHARE YR 2'!Print_Area</vt:lpstr>
      <vt:lpstr>'COST SHARE YR 3'!Print_Area</vt:lpstr>
      <vt:lpstr>'COST SHARE YR 4'!Print_Area</vt:lpstr>
      <vt:lpstr>'COST SHARE YR 5'!Print_Area</vt:lpstr>
      <vt:lpstr>'SUM OF 5 YRS'!Print_Area</vt:lpstr>
      <vt:lpstr>'YR 1'!Print_Area</vt:lpstr>
      <vt:lpstr>'YR 2'!Print_Area</vt:lpstr>
      <vt:lpstr>'YR 3'!Print_Area</vt:lpstr>
      <vt:lpstr>'YR 4'!Print_Area</vt:lpstr>
      <vt:lpstr>'YR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DOE Budget</dc:title>
  <dc:creator>John W. Van Zee, Ph.D.</dc:creator>
  <cp:lastModifiedBy>Kahane, Rebekah</cp:lastModifiedBy>
  <cp:lastPrinted>2020-10-29T19:15:01Z</cp:lastPrinted>
  <dcterms:created xsi:type="dcterms:W3CDTF">2000-04-26T21:24:34Z</dcterms:created>
  <dcterms:modified xsi:type="dcterms:W3CDTF">2025-10-14T16:40:46Z</dcterms:modified>
</cp:coreProperties>
</file>